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agosto 2025\"/>
    </mc:Choice>
  </mc:AlternateContent>
  <xr:revisionPtr revIDLastSave="0" documentId="13_ncr:1_{1D3EDCF4-1AD6-4D24-A561-FBA65106B4F3}" xr6:coauthVersionLast="47" xr6:coauthVersionMax="47" xr10:uidLastSave="{00000000-0000-0000-0000-000000000000}"/>
  <bookViews>
    <workbookView xWindow="28680" yWindow="-120" windowWidth="23280" windowHeight="12480" xr2:uid="{1C071A3F-1CBE-4FBB-A0F4-2270101A0D5E}"/>
  </bookViews>
  <sheets>
    <sheet name="Produção 2025" sheetId="1" r:id="rId1"/>
    <sheet name="Indicadores de Desempenho" sheetId="2" r:id="rId2"/>
    <sheet name="Indicadores de Efetividade" sheetId="3" r:id="rId3"/>
  </sheets>
  <definedNames>
    <definedName name="_xlnm.Print_Area" localSheetId="2">'Indicadores de Efetividade'!$A$1:$Y$168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1" i="3" l="1"/>
  <c r="P88" i="3"/>
  <c r="P85" i="3"/>
  <c r="P82" i="3"/>
  <c r="P79" i="3"/>
  <c r="P76" i="3"/>
  <c r="P73" i="3"/>
  <c r="P68" i="3"/>
  <c r="P105" i="3" s="1"/>
  <c r="P66" i="3"/>
  <c r="P95" i="3" s="1"/>
  <c r="P94" i="3" s="1"/>
  <c r="P65" i="3"/>
  <c r="P103" i="3" s="1"/>
  <c r="P62" i="3"/>
  <c r="P102" i="3" s="1"/>
  <c r="F89" i="1"/>
  <c r="G89" i="1"/>
  <c r="I89" i="1"/>
  <c r="K34" i="2"/>
  <c r="K14" i="2"/>
  <c r="K11" i="2"/>
  <c r="K8" i="2"/>
  <c r="K5" i="2"/>
  <c r="K123" i="1"/>
  <c r="K129" i="1" s="1"/>
  <c r="K103" i="1"/>
  <c r="K89" i="1"/>
  <c r="K78" i="1"/>
  <c r="K51" i="1"/>
  <c r="P58" i="3"/>
  <c r="P53" i="3"/>
  <c r="P51" i="3"/>
  <c r="J25" i="2"/>
  <c r="I25" i="2"/>
  <c r="K117" i="1"/>
  <c r="K112" i="1"/>
  <c r="B78" i="1"/>
  <c r="N53" i="3"/>
  <c r="P97" i="3" l="1"/>
  <c r="P104" i="3" s="1"/>
  <c r="I49" i="2"/>
  <c r="N88" i="3" l="1"/>
  <c r="N82" i="3"/>
  <c r="N79" i="3"/>
  <c r="N62" i="3"/>
  <c r="N102" i="3" s="1"/>
  <c r="J28" i="2" l="1"/>
  <c r="J31" i="2"/>
  <c r="N91" i="3"/>
  <c r="N85" i="3"/>
  <c r="N68" i="3"/>
  <c r="N105" i="3" s="1"/>
  <c r="N66" i="3"/>
  <c r="N95" i="3" s="1"/>
  <c r="N94" i="3" s="1"/>
  <c r="J46" i="2"/>
  <c r="H46" i="2"/>
  <c r="J52" i="2"/>
  <c r="I52" i="2"/>
  <c r="J40" i="2"/>
  <c r="J43" i="2"/>
  <c r="J14" i="2"/>
  <c r="J8" i="2"/>
  <c r="J13" i="2" s="1"/>
  <c r="J11" i="2" s="1"/>
  <c r="J5" i="2"/>
  <c r="N51" i="3"/>
  <c r="J129" i="1"/>
  <c r="J117" i="1"/>
  <c r="J112" i="1"/>
  <c r="J103" i="1"/>
  <c r="J89" i="1"/>
  <c r="J78" i="1"/>
  <c r="J63" i="1"/>
  <c r="J51" i="1"/>
  <c r="L91" i="3"/>
  <c r="L88" i="3"/>
  <c r="L85" i="3"/>
  <c r="L82" i="3"/>
  <c r="L79" i="3"/>
  <c r="L76" i="3"/>
  <c r="L73" i="3"/>
  <c r="L68" i="3"/>
  <c r="L66" i="3"/>
  <c r="L95" i="3" s="1"/>
  <c r="L94" i="3" s="1"/>
  <c r="L62" i="3"/>
  <c r="I14" i="2"/>
  <c r="L58" i="3"/>
  <c r="I40" i="2"/>
  <c r="I43" i="2"/>
  <c r="L54" i="3"/>
  <c r="J54" i="3"/>
  <c r="I34" i="2"/>
  <c r="H54" i="3"/>
  <c r="L53" i="3"/>
  <c r="L51" i="3"/>
  <c r="J58" i="3"/>
  <c r="E34" i="2"/>
  <c r="F34" i="2"/>
  <c r="H34" i="2"/>
  <c r="I123" i="1"/>
  <c r="I117" i="1"/>
  <c r="I112" i="1"/>
  <c r="F103" i="3"/>
  <c r="H103" i="3"/>
  <c r="D103" i="3"/>
  <c r="F63" i="1"/>
  <c r="F23" i="1" s="1"/>
  <c r="E63" i="1"/>
  <c r="E23" i="1" s="1"/>
  <c r="F94" i="3"/>
  <c r="H94" i="3"/>
  <c r="B91" i="3"/>
  <c r="D91" i="3"/>
  <c r="F91" i="3"/>
  <c r="H91" i="3"/>
  <c r="B88" i="3"/>
  <c r="D88" i="3"/>
  <c r="F88" i="3"/>
  <c r="H88" i="3"/>
  <c r="B85" i="3"/>
  <c r="D85" i="3"/>
  <c r="F85" i="3"/>
  <c r="H85" i="3"/>
  <c r="B82" i="3"/>
  <c r="D82" i="3"/>
  <c r="F82" i="3"/>
  <c r="H82" i="3"/>
  <c r="B79" i="3"/>
  <c r="D79" i="3"/>
  <c r="F79" i="3"/>
  <c r="H79" i="3"/>
  <c r="B76" i="3"/>
  <c r="D76" i="3"/>
  <c r="F76" i="3"/>
  <c r="H76" i="3"/>
  <c r="B73" i="3"/>
  <c r="D73" i="3"/>
  <c r="F73" i="3"/>
  <c r="H73" i="3"/>
  <c r="B68" i="3"/>
  <c r="B97" i="3" s="1"/>
  <c r="D68" i="3"/>
  <c r="F68" i="3"/>
  <c r="F105" i="3" s="1"/>
  <c r="H68" i="3"/>
  <c r="H105" i="3" s="1"/>
  <c r="B62" i="3"/>
  <c r="B102" i="3" s="1"/>
  <c r="D62" i="3"/>
  <c r="D102" i="3" s="1"/>
  <c r="F62" i="3"/>
  <c r="F97" i="3" s="1"/>
  <c r="F104" i="3" s="1"/>
  <c r="H62" i="3"/>
  <c r="H102" i="3" s="1"/>
  <c r="C8" i="2"/>
  <c r="C13" i="2" s="1"/>
  <c r="F8" i="2"/>
  <c r="F13" i="2" s="1"/>
  <c r="G8" i="2"/>
  <c r="G13" i="2" s="1"/>
  <c r="H8" i="2"/>
  <c r="H13" i="2" s="1"/>
  <c r="E8" i="2"/>
  <c r="E13" i="2" s="1"/>
  <c r="H5" i="2"/>
  <c r="H12" i="2" s="1"/>
  <c r="G5" i="2"/>
  <c r="G12" i="2" s="1"/>
  <c r="F5" i="2"/>
  <c r="F12" i="2" s="1"/>
  <c r="F11" i="2" s="1"/>
  <c r="E5" i="2"/>
  <c r="E12" i="2" s="1"/>
  <c r="C5" i="2"/>
  <c r="C12" i="2" s="1"/>
  <c r="J36" i="3"/>
  <c r="J37" i="3"/>
  <c r="J38" i="3"/>
  <c r="J39" i="3"/>
  <c r="J40" i="3"/>
  <c r="J41" i="3"/>
  <c r="J42" i="3"/>
  <c r="J43" i="3"/>
  <c r="J44" i="3"/>
  <c r="J35" i="3"/>
  <c r="F54" i="3"/>
  <c r="B51" i="3"/>
  <c r="D51" i="3"/>
  <c r="F51" i="3"/>
  <c r="C25" i="2"/>
  <c r="E25" i="2"/>
  <c r="F25" i="2"/>
  <c r="E121" i="1"/>
  <c r="E14" i="2"/>
  <c r="F14" i="2"/>
  <c r="H51" i="1"/>
  <c r="H22" i="1" s="1"/>
  <c r="J97" i="3"/>
  <c r="J104" i="3" s="1"/>
  <c r="J94" i="3"/>
  <c r="J91" i="3"/>
  <c r="J88" i="3"/>
  <c r="J85" i="3"/>
  <c r="J82" i="3"/>
  <c r="J79" i="3"/>
  <c r="J76" i="3"/>
  <c r="J73" i="3"/>
  <c r="J68" i="3"/>
  <c r="J105" i="3" s="1"/>
  <c r="J65" i="3"/>
  <c r="J103" i="3" s="1"/>
  <c r="J62" i="3"/>
  <c r="J102" i="3" s="1"/>
  <c r="H95" i="1"/>
  <c r="H40" i="2"/>
  <c r="H54" i="2"/>
  <c r="H53" i="2"/>
  <c r="H43" i="2"/>
  <c r="H25" i="2"/>
  <c r="H17" i="2"/>
  <c r="H14" i="2"/>
  <c r="L65" i="3" l="1"/>
  <c r="F102" i="3"/>
  <c r="D97" i="3"/>
  <c r="D104" i="3" s="1"/>
  <c r="L97" i="3"/>
  <c r="H52" i="2"/>
  <c r="E11" i="2"/>
  <c r="G11" i="2"/>
  <c r="H11" i="2"/>
  <c r="N65" i="3"/>
  <c r="N103" i="3" s="1"/>
  <c r="D105" i="3"/>
  <c r="H97" i="3"/>
  <c r="H104" i="3" s="1"/>
  <c r="C11" i="2"/>
  <c r="H103" i="1"/>
  <c r="J53" i="3"/>
  <c r="J51" i="3"/>
  <c r="H89" i="1"/>
  <c r="H117" i="1"/>
  <c r="H112" i="1"/>
  <c r="G8" i="1"/>
  <c r="G46" i="2"/>
  <c r="G51" i="1"/>
  <c r="G22" i="1" s="1"/>
  <c r="H51" i="3"/>
  <c r="G52" i="2"/>
  <c r="G43" i="2"/>
  <c r="G40" i="2"/>
  <c r="G34" i="2"/>
  <c r="G25" i="2"/>
  <c r="G17" i="2"/>
  <c r="G14" i="2"/>
  <c r="G117" i="1"/>
  <c r="G112" i="1"/>
  <c r="G103" i="1"/>
  <c r="I103" i="1"/>
  <c r="L103" i="1"/>
  <c r="M103" i="1"/>
  <c r="N103" i="1"/>
  <c r="O103" i="1"/>
  <c r="E103" i="1"/>
  <c r="F103" i="1"/>
  <c r="C103" i="1"/>
  <c r="D78" i="1"/>
  <c r="D26" i="1"/>
  <c r="D8" i="1"/>
  <c r="N97" i="3" l="1"/>
  <c r="N104" i="3" s="1"/>
  <c r="F117" i="1"/>
  <c r="F112" i="1"/>
  <c r="C129" i="1"/>
  <c r="E129" i="1"/>
  <c r="F129" i="1"/>
  <c r="G129" i="1"/>
  <c r="H129" i="1"/>
  <c r="I129" i="1"/>
  <c r="L129" i="1"/>
  <c r="M129" i="1"/>
  <c r="N129" i="1"/>
  <c r="O129" i="1"/>
  <c r="E89" i="1"/>
  <c r="L89" i="1"/>
  <c r="M89" i="1"/>
  <c r="N89" i="1"/>
  <c r="O89" i="1"/>
  <c r="C89" i="1"/>
  <c r="C78" i="1"/>
  <c r="E78" i="1"/>
  <c r="F78" i="1"/>
  <c r="G78" i="1"/>
  <c r="H78" i="1"/>
  <c r="I78" i="1"/>
  <c r="L78" i="1"/>
  <c r="M78" i="1"/>
  <c r="N78" i="1"/>
  <c r="O78" i="1"/>
  <c r="G63" i="1"/>
  <c r="G23" i="1" s="1"/>
  <c r="G26" i="1" s="1"/>
  <c r="H63" i="1"/>
  <c r="H23" i="1" s="1"/>
  <c r="H26" i="1" s="1"/>
  <c r="I63" i="1"/>
  <c r="K63" i="1"/>
  <c r="L63" i="1"/>
  <c r="M63" i="1"/>
  <c r="N63" i="1"/>
  <c r="O63" i="1"/>
  <c r="C63" i="1"/>
  <c r="C23" i="1" s="1"/>
  <c r="E51" i="1"/>
  <c r="E22" i="1" s="1"/>
  <c r="E26" i="1" s="1"/>
  <c r="F51" i="1"/>
  <c r="F22" i="1" s="1"/>
  <c r="F26" i="1" s="1"/>
  <c r="I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A66" authorId="0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1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2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3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tc={CE07D91D-3807-4597-90F0-A1EAC89246FF}</author>
    <author>tc={9130D60E-6236-40F7-A102-8BC17723D907}</author>
    <author>tc={993A01DE-CA10-4183-BFC4-7F3632037C80}</author>
  </authors>
  <commentList>
    <comment ref="I34" authorId="0" shapeId="0" xr:uid="{CE07D91D-3807-4597-90F0-A1EAC89246F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Eu, eny, irei alimentar aqui
</t>
      </text>
    </comment>
    <comment ref="I47" authorId="1" shapeId="0" xr:uid="{9130D60E-6236-40F7-A102-8BC17723D90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15.988,22 </t>
      </text>
    </comment>
    <comment ref="J47" authorId="2" shapeId="0" xr:uid="{993A01DE-CA10-4183-BFC4-7F3632037C8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1.214,70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tc={169E4C70-385F-453E-A972-C9E58B8A813A}</author>
    <author>tc={C9D2DAB6-9F37-4B77-9DAB-5D001A8C53E0}</author>
    <author>tc={AAA5030D-611D-444F-BC2F-F9F9A36CB06C}</author>
    <author>tc={99257C4F-E3CB-4612-B19B-55516E05F350}</author>
    <author>tc={BAC77DE9-A279-405C-8BBE-FFD6655B6EBF}</author>
    <author>tc={60F724A2-E50C-4CCA-B138-82847924245C}</author>
    <author>tc={AED45674-A80C-42C6-97FC-9C5EF8AB56D2}</author>
    <author>tc={304B815C-FD0E-4EA5-ADF4-72896EFE5C07}</author>
    <author>tc={7CCD0251-7F65-482E-905D-E18A619E8E3F}</author>
    <author>tc={2E29B7F6-EC02-4CC5-9EC8-5431C253505A}</author>
    <author>tc={81744E84-6C5B-40C4-9AAF-AB0DDD943570}</author>
    <author>tc={F08B4B4D-91EE-4FDD-AB8F-F3CFFF2D23FC}</author>
    <author>tc={81BABDB9-82FE-46DE-AC79-E4EF155B6645}</author>
    <author>tc={DFF1FEB6-C714-4A90-A01A-1B5762119F82}</author>
    <author>tc={0259823E-61C3-48DB-9738-9995DACDB642}</author>
  </authors>
  <commentList>
    <comment ref="J69" authorId="0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J72" authorId="1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2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J142" authorId="3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4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L152" authorId="5" shapeId="0" xr:uid="{169E4C70-385F-453E-A972-C9E58B8A81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N152" authorId="6" shapeId="0" xr:uid="{C9D2DAB6-9F37-4B77-9DAB-5D001A8C53E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P152" authorId="7" shapeId="0" xr:uid="{AAA5030D-611D-444F-BC2F-F9F9A36CB06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8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L153" authorId="9" shapeId="0" xr:uid="{BAC77DE9-A279-405C-8BBE-FFD6655B6EB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10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L154" authorId="11" shapeId="0" xr:uid="{AED45674-A80C-42C6-97FC-9C5EF8AB56D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N154" authorId="12" shapeId="0" xr:uid="{304B815C-FD0E-4EA5-ADF4-72896EFE5C0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P154" authorId="13" shapeId="0" xr:uid="{7CCD0251-7F65-482E-905D-E18A619E8E3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14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L156" authorId="15" shapeId="0" xr:uid="{81744E84-6C5B-40C4-9AAF-AB0DDD94357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N156" authorId="16" shapeId="0" xr:uid="{F08B4B4D-91EE-4FDD-AB8F-F3CFFF2D23F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P156" authorId="17" shapeId="0" xr:uid="{81BABDB9-82FE-46DE-AC79-E4EF155B664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N157" authorId="18" shapeId="0" xr:uid="{DFF1FEB6-C714-4A90-A01A-1B5762119F8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 mês de Julho nao foi ofertado agenda de tomografia externa, devido 1 tomografo estar inoperante e o outro com problemas. Tivemos semanas sem estarmos com nenhum tomografo funcionando.
</t>
      </text>
    </comment>
    <comment ref="P157" authorId="19" shapeId="0" xr:uid="{0259823E-61C3-48DB-9738-9995DACDB64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 mês de Julho nao foi ofertado agenda de tomografia externa, devido 1 tomografo estar inoperante e o outro com problemas. Tivemos semanas sem estarmos com nenhum tomografo funcionando.
</t>
      </text>
    </comment>
  </commentList>
</comments>
</file>

<file path=xl/sharedStrings.xml><?xml version="1.0" encoding="utf-8"?>
<sst xmlns="http://schemas.openxmlformats.org/spreadsheetml/2006/main" count="1083" uniqueCount="296">
  <si>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</si>
  <si>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</si>
  <si>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</si>
  <si>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</si>
  <si>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</si>
  <si>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</si>
  <si>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</si>
  <si>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</si>
  <si>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</si>
  <si>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</si>
  <si>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</si>
  <si>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</si>
  <si>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</si>
  <si>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</si>
  <si>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</si>
  <si>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</si>
  <si>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</si>
  <si>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</si>
  <si>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</si>
  <si>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</si>
  <si>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</si>
  <si>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</si>
  <si>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</si>
  <si>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</si>
  <si>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</si>
  <si>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</si>
  <si>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</si>
  <si>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</si>
  <si>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</si>
  <si>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</si>
  <si>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</si>
  <si>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</si>
  <si>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</si>
  <si>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</si>
  <si>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</si>
  <si>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</si>
  <si>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</si>
  <si>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</si>
  <si>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</si>
  <si>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</si>
  <si>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</si>
  <si>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</si>
  <si>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</si>
  <si>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</si>
  <si>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</si>
  <si>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</si>
  <si>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</si>
  <si>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</si>
  <si>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</si>
  <si>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</si>
  <si>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</si>
  <si>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</si>
  <si>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</si>
  <si>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</si>
  <si>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</si>
  <si>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</si>
  <si>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</si>
  <si>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</si>
  <si>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</si>
  <si>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</si>
  <si>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</si>
  <si>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</si>
  <si>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</si>
  <si>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</si>
  <si>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</si>
  <si>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</si>
  <si>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</si>
  <si>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</si>
  <si>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</si>
  <si>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</si>
  <si>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</si>
  <si>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</si>
  <si>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</si>
  <si>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</si>
  <si>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</si>
  <si>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</si>
  <si>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</si>
  <si>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</si>
  <si>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</si>
  <si>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</si>
  <si>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</si>
  <si>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</si>
  <si>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</si>
  <si>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</si>
  <si>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</si>
  <si>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</si>
  <si>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</si>
  <si>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</si>
  <si>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</si>
  <si>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</si>
  <si>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</si>
  <si>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</si>
  <si>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</si>
  <si>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</si>
  <si>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</si>
  <si>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</si>
  <si>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</si>
  <si>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</si>
  <si>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</si>
  <si>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</si>
  <si>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</si>
  <si>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</si>
  <si>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</si>
  <si>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</si>
  <si>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</si>
  <si>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</si>
  <si>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</si>
  <si>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</si>
  <si>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</si>
  <si>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</si>
  <si>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</si>
  <si>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</si>
  <si>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</si>
  <si>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</si>
  <si>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</si>
  <si>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Goiânia-Go, 15 de Setembro de 2025</t>
  </si>
  <si>
    <t>Dr. Fabiana Rolla</t>
  </si>
  <si>
    <t>Diretora Médica</t>
  </si>
  <si>
    <t>Hospital de Urgências de Goiás Dr Valdemiro Cruz - HUGO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</si>
  <si>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</si>
  <si>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</si>
  <si>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</si>
  <si>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</si>
  <si>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</si>
  <si>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</si>
  <si>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</si>
  <si>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</si>
  <si>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</si>
  <si>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</si>
  <si>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</si>
  <si>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</si>
  <si>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</si>
  <si>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</si>
  <si>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</si>
  <si>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</si>
  <si>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</si>
  <si>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</si>
  <si>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</si>
  <si>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</si>
  <si>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</si>
  <si>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</si>
  <si>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</si>
  <si>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</si>
  <si>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</si>
  <si>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em processamento </t>
  </si>
  <si>
    <t xml:space="preserve">Total de procedimentos rejeitados (exceto por falta de habilitação e capacidade instalada) </t>
  </si>
  <si>
    <t>em processamento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</si>
  <si>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</si>
  <si>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</si>
  <si>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</si>
  <si>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</si>
  <si>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</si>
  <si>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</si>
  <si>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</si>
  <si>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</si>
  <si>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</si>
  <si>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</si>
  <si>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</si>
  <si>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</si>
  <si>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</si>
  <si>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</si>
  <si>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</si>
  <si>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</si>
  <si>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</si>
  <si>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</si>
  <si>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</si>
  <si>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</si>
  <si>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</si>
  <si>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</si>
  <si>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</si>
  <si>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</si>
  <si>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</si>
  <si>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</si>
  <si>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</si>
  <si>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</si>
  <si>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</si>
  <si>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</si>
  <si>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</si>
  <si>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</si>
  <si>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r>
      <t> R$ 3.588.174,66</t>
    </r>
    <r>
      <rPr>
        <sz val="10"/>
        <color rgb="FF000000"/>
        <rFont val="Aptos"/>
        <family val="2"/>
      </rPr>
      <t> </t>
    </r>
  </si>
  <si>
    <t>Taxa de acurácia do estoque</t>
  </si>
  <si>
    <t>≥ 95%</t>
  </si>
  <si>
    <t>Dado Trimestral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</si>
  <si>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</si>
  <si>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</si>
  <si>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</si>
  <si>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</si>
  <si>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</si>
  <si>
    <t>Goiânia-Go, 16 de Setembro de 2025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</si>
  <si>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</si>
  <si>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</si>
  <si>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</si>
  <si>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</si>
  <si>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</si>
  <si>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</si>
  <si>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</si>
  <si>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</si>
  <si>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</si>
  <si>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</si>
  <si>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</si>
  <si>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</si>
  <si>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</si>
  <si>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</si>
  <si>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</si>
  <si>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96.37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</si>
  <si>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</si>
  <si>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</si>
  <si>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</si>
  <si>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</si>
  <si>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</si>
  <si>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</si>
  <si>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</si>
  <si>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</si>
  <si>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</si>
  <si>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</si>
  <si>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</si>
  <si>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</si>
  <si>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35.8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</si>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</sst>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[$-416]mmm/yy"/>
    <numFmt numFmtId="165" formatCode="0.0%"/>
    <numFmt numFmtId="166" formatCode="0.00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</font>
    <font>
      <sz val="10"/>
      <color rgb="FF000000"/>
      <name val="Aptos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6" borderId="11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3" fontId="9" fillId="2" borderId="1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19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6" fillId="0" borderId="1" xfId="1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19" fillId="0" borderId="0" xfId="0" applyFont="1"/>
    <xf numFmtId="0" fontId="16" fillId="19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6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10" fontId="23" fillId="0" borderId="20" xfId="0" applyNumberFormat="1" applyFont="1" applyBorder="1" applyAlignment="1">
      <alignment horizontal="center" vertical="center"/>
    </xf>
    <xf numFmtId="0" fontId="22" fillId="0" borderId="18" xfId="0" applyFont="1" applyBorder="1" applyAlignment="1" applyProtection="1">
      <alignment horizontal="center" vertical="center"/>
      <protection locked="0"/>
    </xf>
    <xf numFmtId="3" fontId="17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3" fontId="15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0" borderId="1" xfId="0" applyFont="1" applyFill="1" applyBorder="1" applyAlignment="1">
      <alignment horizontal="center" vertical="center" wrapText="1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12" fillId="19" borderId="4" xfId="0" applyFont="1" applyFill="1" applyBorder="1" applyAlignment="1">
      <alignment horizontal="right" vertical="center" wrapText="1"/>
    </xf>
    <xf numFmtId="3" fontId="23" fillId="0" borderId="1" xfId="0" applyNumberFormat="1" applyFont="1" applyBorder="1"/>
    <xf numFmtId="3" fontId="9" fillId="19" borderId="13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0" fontId="4" fillId="0" borderId="18" xfId="1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3" fontId="18" fillId="0" borderId="18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21" xfId="0" applyFont="1" applyBorder="1"/>
    <xf numFmtId="3" fontId="9" fillId="19" borderId="12" xfId="0" applyNumberFormat="1" applyFont="1" applyFill="1" applyBorder="1" applyAlignment="1">
      <alignment horizontal="center" vertical="center" wrapText="1"/>
    </xf>
    <xf numFmtId="2" fontId="4" fillId="19" borderId="1" xfId="0" applyNumberFormat="1" applyFont="1" applyFill="1" applyBorder="1" applyAlignment="1">
      <alignment horizontal="center" vertical="center"/>
    </xf>
    <xf numFmtId="0" fontId="11" fillId="19" borderId="4" xfId="0" applyFont="1" applyFill="1" applyBorder="1" applyAlignment="1">
      <alignment horizontal="right" vertical="center" wrapText="1"/>
    </xf>
    <xf numFmtId="0" fontId="11" fillId="19" borderId="8" xfId="0" applyFont="1" applyFill="1" applyBorder="1" applyAlignment="1">
      <alignment horizontal="right" vertical="center" wrapText="1"/>
    </xf>
    <xf numFmtId="10" fontId="4" fillId="19" borderId="6" xfId="1" applyNumberFormat="1" applyFont="1" applyFill="1" applyBorder="1" applyAlignment="1">
      <alignment horizontal="center" vertical="center"/>
    </xf>
    <xf numFmtId="10" fontId="4" fillId="19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166" fontId="23" fillId="19" borderId="18" xfId="0" applyNumberFormat="1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right" vertical="center" wrapText="1"/>
    </xf>
    <xf numFmtId="3" fontId="18" fillId="19" borderId="18" xfId="0" applyNumberFormat="1" applyFont="1" applyFill="1" applyBorder="1" applyAlignment="1" applyProtection="1">
      <alignment horizontal="center" vertical="center" wrapText="1"/>
      <protection locked="0"/>
    </xf>
    <xf numFmtId="0" fontId="15" fillId="19" borderId="4" xfId="0" applyFont="1" applyFill="1" applyBorder="1" applyAlignment="1">
      <alignment horizontal="center" vertical="center"/>
    </xf>
    <xf numFmtId="3" fontId="30" fillId="19" borderId="4" xfId="0" applyNumberFormat="1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3" fontId="15" fillId="19" borderId="4" xfId="0" applyNumberFormat="1" applyFont="1" applyFill="1" applyBorder="1" applyAlignment="1">
      <alignment horizontal="center" vertical="center"/>
    </xf>
    <xf numFmtId="3" fontId="27" fillId="0" borderId="4" xfId="0" applyNumberFormat="1" applyFont="1" applyBorder="1" applyAlignment="1">
      <alignment horizontal="center" vertical="center"/>
    </xf>
    <xf numFmtId="3" fontId="27" fillId="19" borderId="1" xfId="0" applyNumberFormat="1" applyFont="1" applyFill="1" applyBorder="1" applyAlignment="1">
      <alignment horizontal="center" vertical="center"/>
    </xf>
    <xf numFmtId="3" fontId="32" fillId="19" borderId="1" xfId="0" applyNumberFormat="1" applyFont="1" applyFill="1" applyBorder="1" applyAlignment="1">
      <alignment horizontal="center" vertical="center"/>
    </xf>
    <xf numFmtId="10" fontId="8" fillId="19" borderId="1" xfId="1" applyNumberFormat="1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0" fontId="20" fillId="19" borderId="1" xfId="0" applyFont="1" applyFill="1" applyBorder="1" applyAlignment="1">
      <alignment horizontal="center" vertical="center" wrapText="1"/>
    </xf>
    <xf numFmtId="0" fontId="16" fillId="19" borderId="7" xfId="0" applyFont="1" applyFill="1" applyBorder="1" applyAlignment="1">
      <alignment horizontal="center" vertical="center"/>
    </xf>
    <xf numFmtId="9" fontId="24" fillId="0" borderId="0" xfId="1" applyFont="1" applyAlignment="1">
      <alignment horizontal="center" vertical="center"/>
    </xf>
    <xf numFmtId="44" fontId="16" fillId="0" borderId="1" xfId="2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7" fillId="19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3" fontId="27" fillId="19" borderId="4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31" fillId="6" borderId="1" xfId="0" applyFont="1" applyFill="1" applyBorder="1" applyAlignment="1">
      <alignment horizontal="center" vertical="center" wrapText="1"/>
    </xf>
    <xf numFmtId="0" fontId="29" fillId="19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10" fontId="15" fillId="19" borderId="1" xfId="1" applyNumberFormat="1" applyFont="1" applyFill="1" applyBorder="1" applyAlignment="1">
      <alignment horizontal="center" vertical="center"/>
    </xf>
    <xf numFmtId="10" fontId="15" fillId="19" borderId="1" xfId="0" applyNumberFormat="1" applyFont="1" applyFill="1" applyBorder="1" applyAlignment="1">
      <alignment horizontal="center" vertical="center"/>
    </xf>
    <xf numFmtId="9" fontId="15" fillId="19" borderId="1" xfId="0" applyNumberFormat="1" applyFont="1" applyFill="1" applyBorder="1" applyAlignment="1">
      <alignment horizontal="center" vertical="center"/>
    </xf>
    <xf numFmtId="9" fontId="15" fillId="19" borderId="1" xfId="1" applyFont="1" applyFill="1" applyBorder="1" applyAlignment="1">
      <alignment horizontal="center" vertical="center"/>
    </xf>
    <xf numFmtId="3" fontId="9" fillId="18" borderId="4" xfId="0" applyNumberFormat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 indent="3"/>
    </xf>
    <xf numFmtId="0" fontId="16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166" fontId="28" fillId="0" borderId="18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wrapText="1"/>
    </xf>
    <xf numFmtId="3" fontId="19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4" fillId="0" borderId="0" xfId="0" applyFont="1"/>
    <xf numFmtId="10" fontId="16" fillId="19" borderId="1" xfId="0" applyNumberFormat="1" applyFont="1" applyFill="1" applyBorder="1" applyAlignment="1">
      <alignment horizontal="center" vertical="center"/>
    </xf>
    <xf numFmtId="2" fontId="16" fillId="19" borderId="1" xfId="0" applyNumberFormat="1" applyFont="1" applyFill="1" applyBorder="1" applyAlignment="1">
      <alignment horizontal="center" vertical="center"/>
    </xf>
    <xf numFmtId="8" fontId="16" fillId="19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165" fontId="4" fillId="19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10" fontId="31" fillId="6" borderId="1" xfId="1" applyNumberFormat="1" applyFont="1" applyFill="1" applyBorder="1" applyAlignment="1" applyProtection="1">
      <alignment horizontal="center" vertical="center" shrinkToFit="1"/>
    </xf>
    <xf numFmtId="10" fontId="31" fillId="0" borderId="1" xfId="0" applyNumberFormat="1" applyFont="1" applyBorder="1" applyAlignment="1">
      <alignment horizontal="center" shrinkToFit="1"/>
    </xf>
    <xf numFmtId="10" fontId="31" fillId="0" borderId="1" xfId="1" applyNumberFormat="1" applyFont="1" applyBorder="1" applyAlignment="1">
      <alignment horizontal="center" shrinkToFit="1"/>
    </xf>
    <xf numFmtId="10" fontId="31" fillId="19" borderId="1" xfId="1" applyNumberFormat="1" applyFont="1" applyFill="1" applyBorder="1" applyAlignment="1">
      <alignment horizontal="center" shrinkToFit="1"/>
    </xf>
    <xf numFmtId="10" fontId="25" fillId="0" borderId="1" xfId="0" applyNumberFormat="1" applyFont="1" applyBorder="1" applyAlignment="1">
      <alignment horizontal="center" shrinkToFit="1"/>
    </xf>
    <xf numFmtId="10" fontId="31" fillId="0" borderId="1" xfId="1" applyNumberFormat="1" applyFon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65" fontId="31" fillId="6" borderId="1" xfId="1" applyNumberFormat="1" applyFont="1" applyFill="1" applyBorder="1" applyAlignment="1" applyProtection="1">
      <alignment horizontal="center" vertical="center" shrinkToFit="1"/>
    </xf>
    <xf numFmtId="0" fontId="39" fillId="2" borderId="1" xfId="0" applyFont="1" applyFill="1" applyBorder="1" applyAlignment="1">
      <alignment horizontal="center" vertical="center" wrapText="1"/>
    </xf>
    <xf numFmtId="9" fontId="42" fillId="19" borderId="1" xfId="0" applyNumberFormat="1" applyFont="1" applyFill="1" applyBorder="1" applyAlignment="1">
      <alignment horizontal="center" vertical="center"/>
    </xf>
    <xf numFmtId="44" fontId="43" fillId="19" borderId="19" xfId="2" applyFont="1" applyFill="1" applyBorder="1" applyAlignment="1" applyProtection="1">
      <alignment horizontal="center" vertical="center"/>
      <protection locked="0"/>
    </xf>
    <xf numFmtId="44" fontId="44" fillId="19" borderId="1" xfId="2" applyFont="1" applyFill="1" applyBorder="1" applyAlignment="1">
      <alignment horizontal="center" vertical="center"/>
    </xf>
    <xf numFmtId="44" fontId="45" fillId="0" borderId="18" xfId="2" applyFont="1" applyBorder="1" applyAlignment="1">
      <alignment horizontal="center" vertical="center"/>
    </xf>
    <xf numFmtId="44" fontId="43" fillId="0" borderId="1" xfId="2" applyFont="1" applyFill="1" applyBorder="1" applyAlignment="1">
      <alignment horizontal="center" vertical="center"/>
    </xf>
    <xf numFmtId="3" fontId="44" fillId="19" borderId="18" xfId="0" applyNumberFormat="1" applyFont="1" applyFill="1" applyBorder="1" applyAlignment="1" applyProtection="1">
      <alignment horizontal="center" vertical="center" wrapText="1"/>
      <protection locked="0"/>
    </xf>
    <xf numFmtId="9" fontId="46" fillId="0" borderId="1" xfId="0" applyNumberFormat="1" applyFont="1" applyBorder="1" applyAlignment="1">
      <alignment horizontal="center" vertical="center"/>
    </xf>
    <xf numFmtId="9" fontId="43" fillId="0" borderId="1" xfId="1" applyFont="1" applyFill="1" applyBorder="1" applyAlignment="1">
      <alignment horizontal="center" vertical="center"/>
    </xf>
    <xf numFmtId="9" fontId="43" fillId="0" borderId="1" xfId="1" applyFont="1" applyBorder="1" applyAlignment="1">
      <alignment horizontal="center" vertical="center"/>
    </xf>
    <xf numFmtId="9" fontId="16" fillId="0" borderId="1" xfId="1" applyFont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center" wrapText="1"/>
    </xf>
    <xf numFmtId="0" fontId="0" fillId="13" borderId="1" xfId="0" applyFill="1" applyBorder="1"/>
    <xf numFmtId="3" fontId="30" fillId="0" borderId="7" xfId="0" applyNumberFormat="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/>
    </xf>
    <xf numFmtId="0" fontId="2" fillId="13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9" fillId="15" borderId="9" xfId="0" applyFont="1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3" fontId="30" fillId="6" borderId="7" xfId="0" applyNumberFormat="1" applyFont="1" applyFill="1" applyBorder="1" applyAlignment="1">
      <alignment horizontal="center" vertical="center" wrapText="1"/>
    </xf>
    <xf numFmtId="0" fontId="30" fillId="6" borderId="15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3" fontId="8" fillId="6" borderId="7" xfId="0" applyNumberFormat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19" borderId="7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31" fillId="19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/>
    </xf>
    <xf numFmtId="0" fontId="31" fillId="21" borderId="1" xfId="0" applyFont="1" applyFill="1" applyBorder="1" applyAlignment="1">
      <alignment horizontal="center" vertical="center"/>
    </xf>
    <xf numFmtId="9" fontId="31" fillId="19" borderId="1" xfId="0" applyNumberFormat="1" applyFont="1" applyFill="1" applyBorder="1" applyAlignment="1">
      <alignment horizontal="center" vertical="center"/>
    </xf>
    <xf numFmtId="10" fontId="31" fillId="19" borderId="1" xfId="0" applyNumberFormat="1" applyFont="1" applyFill="1" applyBorder="1" applyAlignment="1">
      <alignment horizontal="center" vertical="center"/>
    </xf>
    <xf numFmtId="10" fontId="25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37" fillId="18" borderId="1" xfId="0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2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3" fontId="31" fillId="0" borderId="1" xfId="0" applyNumberFormat="1" applyFont="1" applyBorder="1" applyAlignment="1">
      <alignment horizontal="center" vertical="center"/>
    </xf>
    <xf numFmtId="10" fontId="19" fillId="0" borderId="1" xfId="0" applyNumberFormat="1" applyFont="1" applyBorder="1" applyAlignment="1">
      <alignment horizontal="center" vertical="center"/>
    </xf>
    <xf numFmtId="9" fontId="31" fillId="0" borderId="1" xfId="1" applyFont="1" applyBorder="1" applyAlignment="1">
      <alignment horizontal="center" vertical="center"/>
    </xf>
    <xf numFmtId="10" fontId="31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10" fontId="15" fillId="19" borderId="1" xfId="1" applyNumberFormat="1" applyFont="1" applyFill="1" applyBorder="1" applyAlignment="1">
      <alignment horizontal="center" vertical="center"/>
    </xf>
    <xf numFmtId="10" fontId="15" fillId="0" borderId="1" xfId="1" applyNumberFormat="1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shrinkToFit="1"/>
    </xf>
    <xf numFmtId="0" fontId="38" fillId="2" borderId="1" xfId="0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464344</xdr:colOff>
      <xdr:row>0</xdr:row>
      <xdr:rowOff>202407</xdr:rowOff>
    </xdr:from>
    <xdr:to>
      <xdr:col>12</xdr:col>
      <xdr:colOff>376660</xdr:colOff>
      <xdr:row>0</xdr:row>
      <xdr:rowOff>1150938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802A6B0-5928-4130-AA07-C13F352C5108}"/>
            </a:ext>
          </a:extLst>
        </xdr:cNvPr>
        <xdr:cNvGrpSpPr/>
      </xdr:nvGrpSpPr>
      <xdr:grpSpPr>
        <a:xfrm>
          <a:off x="464344" y="202407"/>
          <a:ext cx="1058031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5E6DA9B9-9789-16E6-8354-36715F3C6BB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773B82AA-600E-DD5F-88B1-7D625A7410D9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1166813</xdr:colOff>
      <xdr:row>0</xdr:row>
      <xdr:rowOff>273844</xdr:rowOff>
    </xdr:from>
    <xdr:to>
      <xdr:col>10</xdr:col>
      <xdr:colOff>531102</xdr:colOff>
      <xdr:row>0</xdr:row>
      <xdr:rowOff>1222375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DFDE745-1E6D-45CE-8349-56115397F34A}"/>
            </a:ext>
          </a:extLst>
        </xdr:cNvPr>
        <xdr:cNvGrpSpPr/>
      </xdr:nvGrpSpPr>
      <xdr:grpSpPr>
        <a:xfrm>
          <a:off x="1230850" y="262561"/>
          <a:ext cx="11144077" cy="910577"/>
          <a:chOff x="369624" y="69057"/>
          <a:chExt cx="10875591" cy="948531"/>
        </a:xfrm>
      </xdr:grpSpPr>
      <xdr:pic>
        <xdr:nvPicPr>
          <xdr:cNvPr id="3" name="Imagem 4">
            <a:extLst>
              <a:ext uri="{FF2B5EF4-FFF2-40B4-BE49-F238E27FC236}">
                <a16:creationId xmlns:a16="http://schemas.microsoft.com/office/drawing/2014/main" id="{319F5F60-45F7-5559-8940-CE563D1A30A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72957535-12D4-7167-2A00-E32057667067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1174750</xdr:colOff>
      <xdr:row>0</xdr:row>
      <xdr:rowOff>206375</xdr:rowOff>
    </xdr:from>
    <xdr:to>
      <xdr:col>14</xdr:col>
      <xdr:colOff>455695</xdr:colOff>
      <xdr:row>0</xdr:row>
      <xdr:rowOff>1154906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737DB0CA-025A-47B8-A4C2-43869EBB125B}"/>
            </a:ext>
          </a:extLst>
        </xdr:cNvPr>
        <xdr:cNvGrpSpPr/>
      </xdr:nvGrpSpPr>
      <xdr:grpSpPr>
        <a:xfrm>
          <a:off x="1260475" y="196850"/>
          <a:ext cx="11344358" cy="900906"/>
          <a:chOff x="369624" y="69057"/>
          <a:chExt cx="10875591" cy="948531"/>
        </a:xfrm>
      </xdr:grpSpPr>
      <xdr:pic>
        <xdr:nvPicPr>
          <xdr:cNvPr id="6" name="Imagem 4">
            <a:extLst>
              <a:ext uri="{FF2B5EF4-FFF2-40B4-BE49-F238E27FC236}">
                <a16:creationId xmlns:a16="http://schemas.microsoft.com/office/drawing/2014/main" id="{C78E5A79-E7AB-562C-816E-E2A2D7BC965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CA66AE-2F30-23E7-B074-29C4A8E49959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34" dT="2025-07-07T13:12:49.78" personId="{CC8B3ADD-A9FA-45FE-8BE9-6E14C2CE274E}" id="{CE07D91D-3807-4597-90F0-A1EAC89246FF}">
    <text xml:space="preserve">Eu, eny, irei alimentar aqui
</text>
  </threadedComment>
  <threadedComment ref="I47" dT="2025-08-07T18:16:19.51" personId="{2ADF50BF-FA6D-4B8A-94AF-D1F0781FED58}" id="{9130D60E-6236-40F7-A102-8BC17723D907}">
    <text>15.988,22 </text>
  </threadedComment>
  <threadedComment ref="J47" dT="2025-08-07T18:15:53.60" personId="{2ADF50BF-FA6D-4B8A-94AF-D1F0781FED58}" id="{993A01DE-CA10-4183-BFC4-7F3632037C80}">
    <text>1.214,70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69" dT="2025-06-12T19:00:43.62" personId="{997CD2B0-67B2-4269-945D-057B573D7D2B}" id="{212D8EBF-0E0E-415B-A6A8-80FA967FE072}">
    <text>Todos com titulo de especialistas</text>
  </threadedComment>
  <threadedComment ref="J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J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J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J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L152" dT="2025-06-12T14:45:31.55" personId="{CC8B3ADD-A9FA-45FE-8BE9-6E14C2CE274E}" id="{169E4C70-385F-453E-A972-C9E58B8A813A}">
    <text>Desde março, nao ofertamos mais ECG para a rede. Fica apenas para os pacientes ambulatoriais.</text>
  </threadedComment>
  <threadedComment ref="N152" dT="2025-06-12T14:45:31.55" personId="{CC8B3ADD-A9FA-45FE-8BE9-6E14C2CE274E}" id="{C9D2DAB6-9F37-4B77-9DAB-5D001A8C53E0}">
    <text>Desde março, nao ofertamos mais ECG para a rede. Fica apenas para os pacientes ambulatoriais.</text>
  </threadedComment>
  <threadedComment ref="P152" dT="2025-06-12T14:45:31.55" personId="{CC8B3ADD-A9FA-45FE-8BE9-6E14C2CE274E}" id="{AAA5030D-611D-444F-BC2F-F9F9A36CB06C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L153" dT="2025-06-12T14:49:24.35" personId="{CC8B3ADD-A9FA-45FE-8BE9-6E14C2CE274E}" id="{BAC77DE9-A279-405C-8BBE-FFD6655B6EBF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L154" dT="2025-06-12T14:53:28.70" personId="{CC8B3ADD-A9FA-45FE-8BE9-6E14C2CE274E}" id="{AED45674-A80C-42C6-97FC-9C5EF8AB56D2}">
    <text>Desde março, nao ofertamos mais radiografia para a rede. Fica apenas para os pacientes ambulatoriais.</text>
  </threadedComment>
  <threadedComment ref="N154" dT="2025-06-12T14:53:28.70" personId="{CC8B3ADD-A9FA-45FE-8BE9-6E14C2CE274E}" id="{304B815C-FD0E-4EA5-ADF4-72896EFE5C07}">
    <text>Desde março, nao ofertamos mais radiografia para a rede. Fica apenas para os pacientes ambulatoriais.</text>
  </threadedComment>
  <threadedComment ref="P154" dT="2025-06-12T14:53:28.70" personId="{CC8B3ADD-A9FA-45FE-8BE9-6E14C2CE274E}" id="{7CCD0251-7F65-482E-905D-E18A619E8E3F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  <threadedComment ref="L156" dT="2025-06-12T14:54:02.12" personId="{CC8B3ADD-A9FA-45FE-8BE9-6E14C2CE274E}" id="{81744E84-6C5B-40C4-9AAF-AB0DDD943570}">
    <text xml:space="preserve">Nao temos ainda disponivel o aparelho, sendo assim, nao temos numeros de realizações.
</text>
  </threadedComment>
  <threadedComment ref="N156" dT="2025-06-12T14:54:02.12" personId="{CC8B3ADD-A9FA-45FE-8BE9-6E14C2CE274E}" id="{F08B4B4D-91EE-4FDD-AB8F-F3CFFF2D23FC}">
    <text xml:space="preserve">Nao temos ainda disponivel o aparelho, sendo assim, nao temos numeros de realizações.
</text>
  </threadedComment>
  <threadedComment ref="P156" dT="2025-06-12T14:54:02.12" personId="{CC8B3ADD-A9FA-45FE-8BE9-6E14C2CE274E}" id="{81BABDB9-82FE-46DE-AC79-E4EF155B6645}">
    <text xml:space="preserve">Nao temos ainda disponivel o aparelho, sendo assim, nao temos numeros de realizações.
</text>
  </threadedComment>
  <threadedComment ref="N157" dT="2025-08-08T10:56:50.62" personId="{CC8B3ADD-A9FA-45FE-8BE9-6E14C2CE274E}" id="{DFF1FEB6-C714-4A90-A01A-1B5762119F82}">
    <text xml:space="preserve">No mês de Julho nao foi ofertado agenda de tomografia externa, devido 1 tomografo estar inoperante e o outro com problemas. Tivemos semanas sem estarmos com nenhum tomografo funcionando.
</text>
  </threadedComment>
  <threadedComment ref="P157" dT="2025-08-08T10:56:50.62" personId="{CC8B3ADD-A9FA-45FE-8BE9-6E14C2CE274E}" id="{0259823E-61C3-48DB-9738-9995DACDB642}">
    <text xml:space="preserve">No mês de Julho nao foi ofertado agenda de tomografia externa, devido 1 tomografo estar inoperante e o outro com problemas. Tivemos semanas sem estarmos com nenhum tomografo funcionando.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P140"/>
  <sheetViews>
    <sheetView tabSelected="1" view="pageBreakPreview" topLeftCell="A114" zoomScale="80" zoomScaleNormal="80" zoomScaleSheetLayoutView="80" workbookViewId="0">
      <pane xSplit="1" topLeftCell="B1" activePane="topRight" state="frozen"/>
      <selection pane="topRight" activeCell="E126" sqref="E126"/>
    </sheetView>
  </sheetViews>
  <sheetFormatPr defaultRowHeight="15" x14ac:dyDescent="0.25"/>
  <cols>
    <col min="1" max="1" width="44.7109375" customWidth="1"/>
    <col min="2" max="2" width="16.7109375" customWidth="1"/>
    <col min="3" max="3" width="8.7109375" bestFit="1" customWidth="1"/>
    <col min="4" max="4" width="16.7109375" customWidth="1"/>
    <col min="5" max="5" width="11.5703125" bestFit="1" customWidth="1"/>
    <col min="6" max="7" width="8.28515625" bestFit="1" customWidth="1"/>
    <col min="8" max="8" width="8.28515625" style="92" bestFit="1" customWidth="1"/>
    <col min="9" max="9" width="8.42578125" customWidth="1"/>
    <col min="10" max="10" width="8.7109375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222"/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4"/>
    </row>
    <row r="2" spans="1:15" ht="24.75" customHeight="1" x14ac:dyDescent="0.25">
      <c r="A2" s="220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1:15" ht="22.5" customHeight="1" x14ac:dyDescent="0.25">
      <c r="A3" s="225" t="s">
        <v>1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7"/>
    </row>
    <row r="4" spans="1:15" ht="48" customHeight="1" x14ac:dyDescent="0.25">
      <c r="A4" s="5" t="s">
        <v>2</v>
      </c>
      <c r="B4" s="5" t="s">
        <v>3</v>
      </c>
      <c r="C4" s="4" t="s">
        <v>4</v>
      </c>
      <c r="D4" s="8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ht="20.25" customHeight="1" x14ac:dyDescent="0.25">
      <c r="A5" s="6" t="s">
        <v>17</v>
      </c>
      <c r="B5" s="8">
        <v>1119</v>
      </c>
      <c r="C5" s="66">
        <v>741</v>
      </c>
      <c r="D5" s="8">
        <v>1118</v>
      </c>
      <c r="E5" s="66">
        <v>729</v>
      </c>
      <c r="F5" s="66">
        <v>758</v>
      </c>
      <c r="G5" s="66">
        <v>704</v>
      </c>
      <c r="H5" s="66">
        <v>770</v>
      </c>
      <c r="I5" s="66">
        <v>758</v>
      </c>
      <c r="J5" s="127">
        <v>759</v>
      </c>
      <c r="K5" s="66">
        <v>830</v>
      </c>
      <c r="L5" s="66"/>
      <c r="M5" s="66"/>
      <c r="N5" s="66"/>
      <c r="O5" s="66"/>
    </row>
    <row r="6" spans="1:15" ht="21.75" customHeight="1" x14ac:dyDescent="0.25">
      <c r="A6" s="6" t="s">
        <v>18</v>
      </c>
      <c r="B6" s="7">
        <v>328</v>
      </c>
      <c r="C6" s="66">
        <v>342</v>
      </c>
      <c r="D6" s="8">
        <v>328</v>
      </c>
      <c r="E6" s="66">
        <v>265</v>
      </c>
      <c r="F6" s="66">
        <v>255</v>
      </c>
      <c r="G6" s="66">
        <v>245</v>
      </c>
      <c r="H6" s="66">
        <v>308</v>
      </c>
      <c r="I6" s="66">
        <v>254</v>
      </c>
      <c r="J6" s="127">
        <v>286</v>
      </c>
      <c r="K6" s="66">
        <v>303</v>
      </c>
      <c r="L6" s="66"/>
      <c r="M6" s="66"/>
      <c r="N6" s="66"/>
      <c r="O6" s="66"/>
    </row>
    <row r="7" spans="1:15" ht="21" customHeight="1" x14ac:dyDescent="0.25">
      <c r="A7" s="9" t="s">
        <v>19</v>
      </c>
      <c r="B7" s="7">
        <v>46</v>
      </c>
      <c r="C7" s="66">
        <v>147</v>
      </c>
      <c r="D7" s="8">
        <v>46</v>
      </c>
      <c r="E7" s="66">
        <v>125</v>
      </c>
      <c r="F7" s="66">
        <v>116</v>
      </c>
      <c r="G7" s="66">
        <v>103</v>
      </c>
      <c r="H7" s="66">
        <v>108</v>
      </c>
      <c r="I7" s="66">
        <v>113</v>
      </c>
      <c r="J7" s="127">
        <v>138</v>
      </c>
      <c r="K7" s="66">
        <v>140</v>
      </c>
      <c r="L7" s="66"/>
      <c r="M7" s="66"/>
      <c r="N7" s="66"/>
      <c r="O7" s="66"/>
    </row>
    <row r="8" spans="1:15" ht="21" customHeight="1" x14ac:dyDescent="0.25">
      <c r="A8" s="62" t="s">
        <v>20</v>
      </c>
      <c r="B8" s="7">
        <f>SUM(B5:B7)</f>
        <v>1493</v>
      </c>
      <c r="C8" s="99">
        <f t="shared" ref="C8:O8" si="0">SUM(C5:C7)</f>
        <v>1230</v>
      </c>
      <c r="D8" s="8">
        <f>SUM(D5:D7)</f>
        <v>1492</v>
      </c>
      <c r="E8" s="100">
        <f t="shared" si="0"/>
        <v>1119</v>
      </c>
      <c r="F8" s="100">
        <f t="shared" si="0"/>
        <v>1129</v>
      </c>
      <c r="G8" s="8">
        <f>SUM(G5:G7)</f>
        <v>1052</v>
      </c>
      <c r="H8" s="8">
        <f t="shared" si="0"/>
        <v>1186</v>
      </c>
      <c r="I8" s="7">
        <v>1125</v>
      </c>
      <c r="J8" s="128">
        <v>1183</v>
      </c>
      <c r="K8" s="7">
        <f t="shared" si="0"/>
        <v>1273</v>
      </c>
      <c r="L8" s="7">
        <f t="shared" si="0"/>
        <v>0</v>
      </c>
      <c r="M8" s="7">
        <f t="shared" si="0"/>
        <v>0</v>
      </c>
      <c r="N8" s="7">
        <f t="shared" si="0"/>
        <v>0</v>
      </c>
      <c r="O8" s="7">
        <f t="shared" si="0"/>
        <v>0</v>
      </c>
    </row>
    <row r="9" spans="1:15" ht="18" customHeight="1" x14ac:dyDescent="0.25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</row>
    <row r="10" spans="1:15" ht="20.25" customHeight="1" x14ac:dyDescent="0.2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</row>
    <row r="11" spans="1:15" ht="39" x14ac:dyDescent="0.25">
      <c r="A11" s="10" t="s">
        <v>21</v>
      </c>
      <c r="B11" s="5" t="s">
        <v>3</v>
      </c>
      <c r="C11" s="4" t="s">
        <v>4</v>
      </c>
      <c r="D11" s="8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  <c r="K11" s="4" t="s">
        <v>12</v>
      </c>
      <c r="L11" s="4" t="s">
        <v>13</v>
      </c>
      <c r="M11" s="4" t="s">
        <v>14</v>
      </c>
      <c r="N11" s="4" t="s">
        <v>15</v>
      </c>
      <c r="O11" s="4" t="s">
        <v>16</v>
      </c>
    </row>
    <row r="12" spans="1:15" ht="21" customHeight="1" x14ac:dyDescent="0.25">
      <c r="A12" s="11" t="s">
        <v>22</v>
      </c>
      <c r="B12" s="3">
        <v>200</v>
      </c>
      <c r="C12" s="66">
        <v>111</v>
      </c>
      <c r="D12" s="3" t="s">
        <v>23</v>
      </c>
      <c r="E12" s="3" t="s">
        <v>23</v>
      </c>
      <c r="F12" s="3" t="s">
        <v>23</v>
      </c>
      <c r="G12" s="3" t="s">
        <v>23</v>
      </c>
      <c r="H12" s="3" t="s">
        <v>23</v>
      </c>
      <c r="I12" s="3" t="s">
        <v>23</v>
      </c>
      <c r="J12" s="3" t="s">
        <v>23</v>
      </c>
      <c r="K12" s="3" t="s">
        <v>23</v>
      </c>
      <c r="L12" s="3" t="s">
        <v>23</v>
      </c>
      <c r="M12" s="3" t="s">
        <v>23</v>
      </c>
      <c r="N12" s="3" t="s">
        <v>23</v>
      </c>
      <c r="O12" s="3" t="s">
        <v>23</v>
      </c>
    </row>
    <row r="13" spans="1:15" ht="31.5" customHeight="1" x14ac:dyDescent="0.25">
      <c r="A13" s="11" t="s">
        <v>24</v>
      </c>
      <c r="B13" s="3">
        <v>150</v>
      </c>
      <c r="C13" s="66">
        <v>307</v>
      </c>
      <c r="D13" s="3" t="s">
        <v>23</v>
      </c>
      <c r="E13" s="3" t="s">
        <v>23</v>
      </c>
      <c r="F13" s="3" t="s">
        <v>23</v>
      </c>
      <c r="G13" s="3" t="s">
        <v>23</v>
      </c>
      <c r="H13" s="3" t="s">
        <v>23</v>
      </c>
      <c r="I13" s="3" t="s">
        <v>23</v>
      </c>
      <c r="J13" s="3" t="s">
        <v>23</v>
      </c>
      <c r="K13" s="3" t="s">
        <v>23</v>
      </c>
      <c r="L13" s="3" t="s">
        <v>23</v>
      </c>
      <c r="M13" s="3" t="s">
        <v>23</v>
      </c>
      <c r="N13" s="3" t="s">
        <v>23</v>
      </c>
      <c r="O13" s="3" t="s">
        <v>23</v>
      </c>
    </row>
    <row r="14" spans="1:15" ht="30" x14ac:dyDescent="0.25">
      <c r="A14" s="11" t="s">
        <v>25</v>
      </c>
      <c r="B14" s="3">
        <v>70</v>
      </c>
      <c r="C14" s="66">
        <v>89</v>
      </c>
      <c r="D14" s="3" t="s">
        <v>23</v>
      </c>
      <c r="E14" s="3" t="s">
        <v>23</v>
      </c>
      <c r="F14" s="3" t="s">
        <v>23</v>
      </c>
      <c r="G14" s="3" t="s">
        <v>23</v>
      </c>
      <c r="H14" s="3" t="s">
        <v>23</v>
      </c>
      <c r="I14" s="3" t="s">
        <v>23</v>
      </c>
      <c r="J14" s="3" t="s">
        <v>23</v>
      </c>
      <c r="K14" s="3" t="s">
        <v>23</v>
      </c>
      <c r="L14" s="3" t="s">
        <v>23</v>
      </c>
      <c r="M14" s="3" t="s">
        <v>23</v>
      </c>
      <c r="N14" s="3" t="s">
        <v>23</v>
      </c>
      <c r="O14" s="3" t="s">
        <v>23</v>
      </c>
    </row>
    <row r="15" spans="1:15" ht="30" x14ac:dyDescent="0.25">
      <c r="A15" s="11" t="s">
        <v>26</v>
      </c>
      <c r="B15" s="3">
        <v>30</v>
      </c>
      <c r="C15" s="66">
        <v>0</v>
      </c>
      <c r="D15" s="3" t="s">
        <v>23</v>
      </c>
      <c r="E15" s="3" t="s">
        <v>23</v>
      </c>
      <c r="F15" s="3" t="s">
        <v>23</v>
      </c>
      <c r="G15" s="3" t="s">
        <v>23</v>
      </c>
      <c r="H15" s="3" t="s">
        <v>23</v>
      </c>
      <c r="I15" s="3" t="s">
        <v>23</v>
      </c>
      <c r="J15" s="3" t="s">
        <v>23</v>
      </c>
      <c r="K15" s="3" t="s">
        <v>23</v>
      </c>
      <c r="L15" s="3" t="s">
        <v>23</v>
      </c>
      <c r="M15" s="3" t="s">
        <v>23</v>
      </c>
      <c r="N15" s="3" t="s">
        <v>23</v>
      </c>
      <c r="O15" s="3" t="s">
        <v>23</v>
      </c>
    </row>
    <row r="16" spans="1:15" ht="22.5" customHeight="1" x14ac:dyDescent="0.25">
      <c r="A16" s="12" t="s">
        <v>27</v>
      </c>
      <c r="B16" s="3">
        <v>450</v>
      </c>
      <c r="C16" s="66">
        <v>507</v>
      </c>
      <c r="D16" s="3" t="s">
        <v>23</v>
      </c>
      <c r="E16" s="3" t="s">
        <v>23</v>
      </c>
      <c r="F16" s="3" t="s">
        <v>23</v>
      </c>
      <c r="G16" s="3" t="s">
        <v>23</v>
      </c>
      <c r="H16" s="3" t="s">
        <v>23</v>
      </c>
      <c r="I16" s="3" t="s">
        <v>23</v>
      </c>
      <c r="J16" s="3" t="s">
        <v>23</v>
      </c>
      <c r="K16" s="3" t="s">
        <v>23</v>
      </c>
      <c r="L16" s="3" t="s">
        <v>23</v>
      </c>
      <c r="M16" s="3" t="s">
        <v>23</v>
      </c>
      <c r="N16" s="3" t="s">
        <v>23</v>
      </c>
      <c r="O16" s="3" t="s">
        <v>23</v>
      </c>
    </row>
    <row r="17" spans="1:15" ht="22.5" customHeight="1" x14ac:dyDescent="0.25">
      <c r="A17" s="6" t="s">
        <v>28</v>
      </c>
      <c r="B17" s="59" t="s">
        <v>29</v>
      </c>
      <c r="C17" s="66">
        <v>506</v>
      </c>
      <c r="D17" s="59" t="s">
        <v>29</v>
      </c>
      <c r="E17" s="66">
        <v>455</v>
      </c>
      <c r="F17" s="66">
        <v>488</v>
      </c>
      <c r="G17" s="66">
        <v>455</v>
      </c>
      <c r="H17" s="66">
        <v>500</v>
      </c>
      <c r="I17" s="66">
        <v>461</v>
      </c>
      <c r="J17" s="66">
        <v>495</v>
      </c>
      <c r="K17" s="66">
        <v>496</v>
      </c>
      <c r="L17" s="66"/>
      <c r="M17" s="66"/>
      <c r="N17" s="66"/>
      <c r="O17" s="66"/>
    </row>
    <row r="18" spans="1:15" ht="22.5" customHeight="1" x14ac:dyDescent="0.25">
      <c r="A18" s="6" t="s">
        <v>30</v>
      </c>
      <c r="B18" s="59" t="s">
        <v>29</v>
      </c>
      <c r="C18" s="66">
        <v>529</v>
      </c>
      <c r="D18" s="59" t="s">
        <v>29</v>
      </c>
      <c r="E18" s="66">
        <v>550</v>
      </c>
      <c r="F18" s="66">
        <v>506</v>
      </c>
      <c r="G18" s="66">
        <v>479</v>
      </c>
      <c r="H18" s="66">
        <v>534</v>
      </c>
      <c r="I18" s="66">
        <v>571</v>
      </c>
      <c r="J18" s="66">
        <v>506</v>
      </c>
      <c r="K18" s="178">
        <v>609</v>
      </c>
      <c r="L18" s="66"/>
      <c r="M18" s="66"/>
      <c r="N18" s="66"/>
      <c r="O18" s="66"/>
    </row>
    <row r="19" spans="1:15" ht="21" customHeight="1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</row>
    <row r="20" spans="1:15" ht="18" customHeight="1" x14ac:dyDescent="0.25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</row>
    <row r="21" spans="1:15" ht="39" x14ac:dyDescent="0.25">
      <c r="A21" s="1" t="s">
        <v>31</v>
      </c>
      <c r="B21" s="13" t="s">
        <v>32</v>
      </c>
      <c r="C21" s="4" t="s">
        <v>4</v>
      </c>
      <c r="D21" s="83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11</v>
      </c>
      <c r="K21" s="4" t="s">
        <v>12</v>
      </c>
      <c r="L21" s="4" t="s">
        <v>13</v>
      </c>
      <c r="M21" s="4" t="s">
        <v>14</v>
      </c>
      <c r="N21" s="4" t="s">
        <v>15</v>
      </c>
      <c r="O21" s="4" t="s">
        <v>16</v>
      </c>
    </row>
    <row r="22" spans="1:15" ht="24.75" customHeight="1" x14ac:dyDescent="0.25">
      <c r="A22" s="6" t="s">
        <v>33</v>
      </c>
      <c r="B22" s="66">
        <v>4000</v>
      </c>
      <c r="C22" s="69">
        <f>C51</f>
        <v>3128</v>
      </c>
      <c r="D22" s="141">
        <v>3400</v>
      </c>
      <c r="E22" s="69">
        <f t="shared" ref="E22:G22" si="1">E51</f>
        <v>3124</v>
      </c>
      <c r="F22" s="69">
        <f t="shared" si="1"/>
        <v>2972</v>
      </c>
      <c r="G22" s="69">
        <f t="shared" si="1"/>
        <v>3112</v>
      </c>
      <c r="H22" s="69">
        <f>H51</f>
        <v>3407</v>
      </c>
      <c r="I22" s="69">
        <v>2926</v>
      </c>
      <c r="J22" s="69">
        <v>3316</v>
      </c>
      <c r="K22" s="69">
        <v>3073</v>
      </c>
      <c r="L22" s="69"/>
      <c r="M22" s="69"/>
      <c r="N22" s="69"/>
      <c r="O22" s="69"/>
    </row>
    <row r="23" spans="1:15" ht="30" x14ac:dyDescent="0.25">
      <c r="A23" s="6" t="s">
        <v>34</v>
      </c>
      <c r="B23" s="66">
        <v>1000</v>
      </c>
      <c r="C23" s="69">
        <f>C63</f>
        <v>2468</v>
      </c>
      <c r="D23" s="141">
        <v>1700</v>
      </c>
      <c r="E23" s="69">
        <f>E63</f>
        <v>2468</v>
      </c>
      <c r="F23" s="69">
        <f t="shared" ref="F23:H23" si="2">F63</f>
        <v>2212</v>
      </c>
      <c r="G23" s="69">
        <f t="shared" si="2"/>
        <v>2658</v>
      </c>
      <c r="H23" s="69">
        <f t="shared" si="2"/>
        <v>2469</v>
      </c>
      <c r="I23" s="69">
        <v>1995</v>
      </c>
      <c r="J23" s="69">
        <v>2182</v>
      </c>
      <c r="K23" s="69">
        <v>1877</v>
      </c>
      <c r="L23" s="69"/>
      <c r="M23" s="69"/>
      <c r="N23" s="69"/>
      <c r="O23" s="69"/>
    </row>
    <row r="24" spans="1:15" ht="30" x14ac:dyDescent="0.25">
      <c r="A24" s="6" t="s">
        <v>35</v>
      </c>
      <c r="B24" s="66">
        <v>405</v>
      </c>
      <c r="C24" s="69">
        <v>467</v>
      </c>
      <c r="D24" s="141">
        <v>285</v>
      </c>
      <c r="E24" s="69">
        <v>448</v>
      </c>
      <c r="F24" s="69">
        <v>281</v>
      </c>
      <c r="G24" s="69">
        <v>640</v>
      </c>
      <c r="H24" s="69">
        <v>405</v>
      </c>
      <c r="I24" s="69">
        <v>314</v>
      </c>
      <c r="J24" s="69">
        <v>435</v>
      </c>
      <c r="K24" s="69">
        <v>390</v>
      </c>
      <c r="L24" s="69"/>
      <c r="M24" s="69"/>
      <c r="N24" s="69"/>
      <c r="O24" s="69"/>
    </row>
    <row r="25" spans="1:15" ht="30" x14ac:dyDescent="0.25">
      <c r="A25" s="6" t="s">
        <v>36</v>
      </c>
      <c r="B25" s="66">
        <v>200</v>
      </c>
      <c r="C25" s="69">
        <v>0</v>
      </c>
      <c r="D25" s="142" t="s">
        <v>23</v>
      </c>
      <c r="E25" s="7" t="s">
        <v>23</v>
      </c>
      <c r="F25" s="7" t="s">
        <v>23</v>
      </c>
      <c r="G25" s="91" t="s">
        <v>23</v>
      </c>
      <c r="H25" s="7" t="s">
        <v>23</v>
      </c>
      <c r="I25" s="7" t="s">
        <v>23</v>
      </c>
      <c r="J25" s="7" t="s">
        <v>23</v>
      </c>
      <c r="K25" s="7" t="s">
        <v>23</v>
      </c>
      <c r="L25" s="7" t="s">
        <v>23</v>
      </c>
      <c r="M25" s="7" t="s">
        <v>23</v>
      </c>
      <c r="N25" s="7" t="s">
        <v>23</v>
      </c>
      <c r="O25" s="7" t="s">
        <v>23</v>
      </c>
    </row>
    <row r="26" spans="1:15" ht="18.75" x14ac:dyDescent="0.25">
      <c r="A26" s="63" t="s">
        <v>20</v>
      </c>
      <c r="B26" s="140">
        <f>SUM(B22:B25)</f>
        <v>5605</v>
      </c>
      <c r="C26" s="151">
        <f t="shared" ref="C26:O26" si="3">SUM(C22:C25)</f>
        <v>6063</v>
      </c>
      <c r="D26" s="141">
        <f>SUM(D22:D25)</f>
        <v>5385</v>
      </c>
      <c r="E26" s="151">
        <f t="shared" si="3"/>
        <v>6040</v>
      </c>
      <c r="F26" s="151">
        <f t="shared" si="3"/>
        <v>5465</v>
      </c>
      <c r="G26" s="151">
        <f t="shared" si="3"/>
        <v>6410</v>
      </c>
      <c r="H26" s="151">
        <f t="shared" si="3"/>
        <v>6281</v>
      </c>
      <c r="I26" s="151">
        <f t="shared" si="3"/>
        <v>5235</v>
      </c>
      <c r="J26" s="151">
        <f t="shared" si="3"/>
        <v>5933</v>
      </c>
      <c r="K26" s="7">
        <f t="shared" si="3"/>
        <v>5340</v>
      </c>
      <c r="L26" s="7">
        <f t="shared" si="3"/>
        <v>0</v>
      </c>
      <c r="M26" s="7">
        <f t="shared" si="3"/>
        <v>0</v>
      </c>
      <c r="N26" s="7">
        <f t="shared" si="3"/>
        <v>0</v>
      </c>
      <c r="O26" s="7">
        <f t="shared" si="3"/>
        <v>0</v>
      </c>
    </row>
    <row r="27" spans="1:15" ht="17.25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</row>
    <row r="28" spans="1:15" ht="17.25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</row>
    <row r="29" spans="1:15" ht="39" x14ac:dyDescent="0.25">
      <c r="A29" s="15" t="s">
        <v>37</v>
      </c>
      <c r="B29" s="16" t="s">
        <v>3</v>
      </c>
      <c r="C29" s="4" t="s">
        <v>4</v>
      </c>
      <c r="D29" s="83" t="s">
        <v>5</v>
      </c>
      <c r="E29" s="4" t="s">
        <v>6</v>
      </c>
      <c r="F29" s="4" t="s">
        <v>7</v>
      </c>
      <c r="G29" s="4" t="s">
        <v>8</v>
      </c>
      <c r="H29" s="4" t="s">
        <v>9</v>
      </c>
      <c r="I29" s="4" t="s">
        <v>10</v>
      </c>
      <c r="J29" s="4" t="s">
        <v>11</v>
      </c>
      <c r="K29" s="4" t="s">
        <v>12</v>
      </c>
      <c r="L29" s="4" t="s">
        <v>13</v>
      </c>
      <c r="M29" s="4" t="s">
        <v>14</v>
      </c>
      <c r="N29" s="4" t="s">
        <v>15</v>
      </c>
      <c r="O29" s="4" t="s">
        <v>16</v>
      </c>
    </row>
    <row r="30" spans="1:15" ht="22.5" customHeight="1" x14ac:dyDescent="0.25">
      <c r="A30" s="94" t="s">
        <v>38</v>
      </c>
      <c r="B30" s="228">
        <v>4000</v>
      </c>
      <c r="C30" s="66">
        <v>0</v>
      </c>
      <c r="D30" s="234">
        <v>3400</v>
      </c>
      <c r="E30" s="66">
        <v>0</v>
      </c>
      <c r="F30" s="66">
        <v>0</v>
      </c>
      <c r="G30" s="66">
        <v>0</v>
      </c>
      <c r="H30" s="58">
        <v>0</v>
      </c>
      <c r="I30" s="66">
        <v>0</v>
      </c>
      <c r="J30" s="129">
        <v>0</v>
      </c>
      <c r="K30" s="66">
        <v>0</v>
      </c>
      <c r="L30" s="66"/>
      <c r="M30" s="66"/>
      <c r="N30" s="66"/>
      <c r="O30" s="66"/>
    </row>
    <row r="31" spans="1:15" ht="19.5" customHeight="1" x14ac:dyDescent="0.25">
      <c r="A31" s="94" t="s">
        <v>39</v>
      </c>
      <c r="B31" s="229"/>
      <c r="C31" s="66">
        <v>0</v>
      </c>
      <c r="D31" s="235"/>
      <c r="E31" s="66">
        <v>0</v>
      </c>
      <c r="F31" s="66">
        <v>31</v>
      </c>
      <c r="G31" s="66">
        <v>181</v>
      </c>
      <c r="H31" s="58">
        <v>150</v>
      </c>
      <c r="I31" s="66">
        <v>74</v>
      </c>
      <c r="J31" s="129">
        <v>119</v>
      </c>
      <c r="K31" s="66">
        <v>83</v>
      </c>
      <c r="L31" s="66"/>
      <c r="M31" s="66"/>
      <c r="N31" s="66"/>
      <c r="O31" s="66"/>
    </row>
    <row r="32" spans="1:15" ht="18.75" customHeight="1" x14ac:dyDescent="0.25">
      <c r="A32" s="94" t="s">
        <v>40</v>
      </c>
      <c r="B32" s="229"/>
      <c r="C32" s="66">
        <v>0</v>
      </c>
      <c r="D32" s="235"/>
      <c r="E32" s="66">
        <v>0</v>
      </c>
      <c r="F32" s="66">
        <v>0</v>
      </c>
      <c r="G32" s="66">
        <v>0</v>
      </c>
      <c r="H32" s="58">
        <v>0</v>
      </c>
      <c r="I32" s="66">
        <v>0</v>
      </c>
      <c r="J32" s="129">
        <v>0</v>
      </c>
      <c r="K32" s="66">
        <v>0</v>
      </c>
      <c r="L32" s="66"/>
      <c r="M32" s="66"/>
      <c r="N32" s="66"/>
      <c r="O32" s="66"/>
    </row>
    <row r="33" spans="1:15" ht="18.75" customHeight="1" x14ac:dyDescent="0.25">
      <c r="A33" s="94" t="s">
        <v>41</v>
      </c>
      <c r="B33" s="229"/>
      <c r="C33" s="66">
        <v>224</v>
      </c>
      <c r="D33" s="235"/>
      <c r="E33" s="66">
        <v>235</v>
      </c>
      <c r="F33" s="66">
        <v>229</v>
      </c>
      <c r="G33" s="66">
        <v>231</v>
      </c>
      <c r="H33" s="58">
        <v>243</v>
      </c>
      <c r="I33" s="66">
        <v>229</v>
      </c>
      <c r="J33" s="129">
        <v>213</v>
      </c>
      <c r="K33" s="66">
        <v>183</v>
      </c>
      <c r="L33" s="66"/>
      <c r="M33" s="66"/>
      <c r="N33" s="66"/>
      <c r="O33" s="66"/>
    </row>
    <row r="34" spans="1:15" ht="17.25" customHeight="1" x14ac:dyDescent="0.25">
      <c r="A34" s="94" t="s">
        <v>42</v>
      </c>
      <c r="B34" s="229"/>
      <c r="C34" s="66">
        <v>96</v>
      </c>
      <c r="D34" s="235"/>
      <c r="E34" s="66">
        <v>87</v>
      </c>
      <c r="F34" s="66">
        <v>65</v>
      </c>
      <c r="G34" s="66">
        <v>80</v>
      </c>
      <c r="H34" s="58">
        <v>81</v>
      </c>
      <c r="I34" s="66">
        <v>61</v>
      </c>
      <c r="J34" s="129">
        <v>86</v>
      </c>
      <c r="K34" s="66">
        <v>96</v>
      </c>
      <c r="L34" s="66"/>
      <c r="M34" s="66"/>
      <c r="N34" s="66"/>
      <c r="O34" s="66"/>
    </row>
    <row r="35" spans="1:15" ht="18" customHeight="1" x14ac:dyDescent="0.25">
      <c r="A35" s="94" t="s">
        <v>43</v>
      </c>
      <c r="B35" s="229"/>
      <c r="C35" s="66">
        <v>269</v>
      </c>
      <c r="D35" s="235"/>
      <c r="E35" s="66">
        <v>270</v>
      </c>
      <c r="F35" s="66">
        <v>288</v>
      </c>
      <c r="G35" s="66">
        <v>295</v>
      </c>
      <c r="H35" s="58">
        <v>283</v>
      </c>
      <c r="I35" s="66">
        <v>257</v>
      </c>
      <c r="J35" s="129">
        <v>245</v>
      </c>
      <c r="K35" s="66">
        <v>268</v>
      </c>
      <c r="L35" s="66"/>
      <c r="M35" s="66"/>
      <c r="N35" s="66"/>
      <c r="O35" s="66"/>
    </row>
    <row r="36" spans="1:15" ht="18.75" customHeight="1" x14ac:dyDescent="0.25">
      <c r="A36" s="94" t="s">
        <v>44</v>
      </c>
      <c r="B36" s="229"/>
      <c r="C36" s="66">
        <v>31</v>
      </c>
      <c r="D36" s="235"/>
      <c r="E36" s="66">
        <v>27</v>
      </c>
      <c r="F36" s="66">
        <v>29</v>
      </c>
      <c r="G36" s="66">
        <v>27</v>
      </c>
      <c r="H36" s="58">
        <v>26</v>
      </c>
      <c r="I36" s="66">
        <v>24</v>
      </c>
      <c r="J36" s="129">
        <v>22</v>
      </c>
      <c r="K36" s="66">
        <v>17</v>
      </c>
      <c r="L36" s="66"/>
      <c r="M36" s="66"/>
      <c r="N36" s="66"/>
      <c r="O36" s="66"/>
    </row>
    <row r="37" spans="1:15" ht="21.75" customHeight="1" x14ac:dyDescent="0.25">
      <c r="A37" s="94" t="s">
        <v>45</v>
      </c>
      <c r="B37" s="229"/>
      <c r="C37" s="66">
        <v>3</v>
      </c>
      <c r="D37" s="235"/>
      <c r="E37" s="66">
        <v>1</v>
      </c>
      <c r="F37" s="66">
        <v>20</v>
      </c>
      <c r="G37" s="66">
        <v>1</v>
      </c>
      <c r="H37" s="58">
        <v>0</v>
      </c>
      <c r="I37" s="66">
        <v>8</v>
      </c>
      <c r="J37" s="129">
        <v>2</v>
      </c>
      <c r="K37" s="66">
        <v>3</v>
      </c>
      <c r="L37" s="66"/>
      <c r="M37" s="66"/>
      <c r="N37" s="66"/>
      <c r="O37" s="66"/>
    </row>
    <row r="38" spans="1:15" ht="21" customHeight="1" x14ac:dyDescent="0.25">
      <c r="A38" s="94" t="s">
        <v>46</v>
      </c>
      <c r="B38" s="229"/>
      <c r="C38" s="66">
        <v>0</v>
      </c>
      <c r="D38" s="235"/>
      <c r="E38" s="66">
        <v>2</v>
      </c>
      <c r="F38" s="66">
        <v>0</v>
      </c>
      <c r="G38" s="66">
        <v>0</v>
      </c>
      <c r="H38" s="58">
        <v>1</v>
      </c>
      <c r="I38" s="66">
        <v>0</v>
      </c>
      <c r="J38" s="129">
        <v>0</v>
      </c>
      <c r="K38" s="66">
        <v>2</v>
      </c>
      <c r="L38" s="66"/>
      <c r="M38" s="66"/>
      <c r="N38" s="66"/>
      <c r="O38" s="66"/>
    </row>
    <row r="39" spans="1:15" ht="21" customHeight="1" x14ac:dyDescent="0.25">
      <c r="A39" s="94" t="s">
        <v>47</v>
      </c>
      <c r="B39" s="229"/>
      <c r="C39" s="66">
        <v>84</v>
      </c>
      <c r="D39" s="235"/>
      <c r="E39" s="66">
        <v>102</v>
      </c>
      <c r="F39" s="66">
        <v>83</v>
      </c>
      <c r="G39" s="66">
        <v>78</v>
      </c>
      <c r="H39" s="58">
        <v>86</v>
      </c>
      <c r="I39" s="66">
        <v>75</v>
      </c>
      <c r="J39" s="129">
        <v>83</v>
      </c>
      <c r="K39" s="66">
        <v>90</v>
      </c>
      <c r="L39" s="66"/>
      <c r="M39" s="66"/>
      <c r="N39" s="66"/>
      <c r="O39" s="66"/>
    </row>
    <row r="40" spans="1:15" ht="21" customHeight="1" x14ac:dyDescent="0.25">
      <c r="A40" s="94" t="s">
        <v>48</v>
      </c>
      <c r="B40" s="229"/>
      <c r="C40" s="66">
        <v>149</v>
      </c>
      <c r="D40" s="235"/>
      <c r="E40" s="66">
        <v>223</v>
      </c>
      <c r="F40" s="66">
        <v>193</v>
      </c>
      <c r="G40" s="66">
        <v>180</v>
      </c>
      <c r="H40" s="58">
        <v>203</v>
      </c>
      <c r="I40" s="66">
        <v>200</v>
      </c>
      <c r="J40" s="129">
        <v>240</v>
      </c>
      <c r="K40" s="66">
        <v>210</v>
      </c>
      <c r="L40" s="66"/>
      <c r="M40" s="66"/>
      <c r="N40" s="66"/>
      <c r="O40" s="66"/>
    </row>
    <row r="41" spans="1:15" ht="21" customHeight="1" x14ac:dyDescent="0.25">
      <c r="A41" s="94" t="s">
        <v>49</v>
      </c>
      <c r="B41" s="229"/>
      <c r="C41" s="66">
        <v>99</v>
      </c>
      <c r="D41" s="235"/>
      <c r="E41" s="66">
        <v>96</v>
      </c>
      <c r="F41" s="66">
        <v>81</v>
      </c>
      <c r="G41" s="66">
        <v>57</v>
      </c>
      <c r="H41" s="58">
        <v>96</v>
      </c>
      <c r="I41" s="66">
        <v>82</v>
      </c>
      <c r="J41" s="129">
        <v>78</v>
      </c>
      <c r="K41" s="66">
        <v>95</v>
      </c>
      <c r="L41" s="66"/>
      <c r="M41" s="66"/>
      <c r="N41" s="66"/>
      <c r="O41" s="66"/>
    </row>
    <row r="42" spans="1:15" ht="21" customHeight="1" x14ac:dyDescent="0.25">
      <c r="A42" s="94" t="s">
        <v>50</v>
      </c>
      <c r="B42" s="229"/>
      <c r="C42" s="66">
        <v>0</v>
      </c>
      <c r="D42" s="235"/>
      <c r="E42" s="66">
        <v>0</v>
      </c>
      <c r="F42" s="66">
        <v>0</v>
      </c>
      <c r="G42" s="66">
        <v>0</v>
      </c>
      <c r="H42" s="58">
        <v>0</v>
      </c>
      <c r="I42" s="66">
        <v>0</v>
      </c>
      <c r="J42" s="129">
        <v>10</v>
      </c>
      <c r="K42" s="66">
        <v>29</v>
      </c>
      <c r="L42" s="66"/>
      <c r="M42" s="66"/>
      <c r="N42" s="66"/>
      <c r="O42" s="66"/>
    </row>
    <row r="43" spans="1:15" ht="21" customHeight="1" x14ac:dyDescent="0.25">
      <c r="A43" s="94" t="s">
        <v>51</v>
      </c>
      <c r="B43" s="229"/>
      <c r="C43" s="69">
        <v>1927</v>
      </c>
      <c r="D43" s="235"/>
      <c r="E43" s="69">
        <v>1791</v>
      </c>
      <c r="F43" s="66">
        <v>1708</v>
      </c>
      <c r="G43" s="66">
        <v>1643</v>
      </c>
      <c r="H43" s="66">
        <v>1893</v>
      </c>
      <c r="I43" s="66">
        <v>1600</v>
      </c>
      <c r="J43" s="129">
        <v>1799</v>
      </c>
      <c r="K43" s="66">
        <v>1672</v>
      </c>
      <c r="L43" s="66"/>
      <c r="M43" s="66"/>
      <c r="N43" s="66"/>
      <c r="O43" s="66"/>
    </row>
    <row r="44" spans="1:15" ht="21" customHeight="1" x14ac:dyDescent="0.25">
      <c r="A44" s="14" t="s">
        <v>52</v>
      </c>
      <c r="B44" s="229"/>
      <c r="C44" s="66">
        <v>35</v>
      </c>
      <c r="D44" s="235"/>
      <c r="E44" s="66">
        <v>49</v>
      </c>
      <c r="F44" s="66">
        <v>55</v>
      </c>
      <c r="G44" s="66">
        <v>46</v>
      </c>
      <c r="H44" s="58">
        <v>76</v>
      </c>
      <c r="I44" s="66">
        <v>91</v>
      </c>
      <c r="J44" s="129">
        <v>67</v>
      </c>
      <c r="K44" s="66">
        <v>71</v>
      </c>
      <c r="L44" s="66"/>
      <c r="M44" s="66"/>
      <c r="N44" s="66"/>
      <c r="O44" s="66"/>
    </row>
    <row r="45" spans="1:15" ht="21" customHeight="1" x14ac:dyDescent="0.25">
      <c r="A45" s="14" t="s">
        <v>53</v>
      </c>
      <c r="B45" s="229"/>
      <c r="C45" s="66">
        <v>0</v>
      </c>
      <c r="D45" s="235"/>
      <c r="E45" s="66">
        <v>19</v>
      </c>
      <c r="F45" s="66">
        <v>29</v>
      </c>
      <c r="G45" s="66">
        <v>43</v>
      </c>
      <c r="H45" s="58">
        <v>43</v>
      </c>
      <c r="I45" s="66">
        <v>38</v>
      </c>
      <c r="J45" s="129">
        <v>52</v>
      </c>
      <c r="K45" s="66">
        <v>15</v>
      </c>
      <c r="L45" s="66"/>
      <c r="M45" s="66"/>
      <c r="N45" s="66"/>
      <c r="O45" s="66"/>
    </row>
    <row r="46" spans="1:15" ht="21" customHeight="1" x14ac:dyDescent="0.25">
      <c r="A46" s="14" t="s">
        <v>54</v>
      </c>
      <c r="B46" s="229"/>
      <c r="C46" s="66">
        <v>39</v>
      </c>
      <c r="D46" s="235"/>
      <c r="E46" s="66">
        <v>58</v>
      </c>
      <c r="F46" s="66">
        <v>31</v>
      </c>
      <c r="G46" s="66">
        <v>61</v>
      </c>
      <c r="H46" s="58">
        <v>46</v>
      </c>
      <c r="I46" s="66">
        <v>40</v>
      </c>
      <c r="J46" s="129">
        <v>75</v>
      </c>
      <c r="K46" s="66">
        <v>90</v>
      </c>
      <c r="L46" s="66"/>
      <c r="M46" s="66"/>
      <c r="N46" s="66"/>
      <c r="O46" s="66"/>
    </row>
    <row r="47" spans="1:15" ht="21" customHeight="1" x14ac:dyDescent="0.25">
      <c r="A47" s="14" t="s">
        <v>55</v>
      </c>
      <c r="B47" s="229"/>
      <c r="C47" s="66">
        <v>40</v>
      </c>
      <c r="D47" s="235"/>
      <c r="E47" s="66">
        <v>37</v>
      </c>
      <c r="F47" s="66">
        <v>28</v>
      </c>
      <c r="G47" s="66">
        <v>59</v>
      </c>
      <c r="H47" s="58">
        <v>71</v>
      </c>
      <c r="I47" s="66">
        <v>45</v>
      </c>
      <c r="J47" s="129">
        <v>84</v>
      </c>
      <c r="K47" s="66">
        <v>58</v>
      </c>
      <c r="L47" s="66"/>
      <c r="M47" s="66"/>
      <c r="N47" s="66"/>
      <c r="O47" s="66"/>
    </row>
    <row r="48" spans="1:15" ht="21" customHeight="1" x14ac:dyDescent="0.25">
      <c r="A48" s="14" t="s">
        <v>56</v>
      </c>
      <c r="B48" s="229"/>
      <c r="C48" s="66">
        <v>35</v>
      </c>
      <c r="D48" s="235"/>
      <c r="E48" s="66">
        <v>40</v>
      </c>
      <c r="F48" s="66">
        <v>34</v>
      </c>
      <c r="G48" s="66">
        <v>55</v>
      </c>
      <c r="H48" s="58">
        <v>41</v>
      </c>
      <c r="I48" s="66">
        <v>50</v>
      </c>
      <c r="J48" s="129">
        <v>58</v>
      </c>
      <c r="K48" s="66">
        <v>34</v>
      </c>
      <c r="L48" s="66"/>
      <c r="M48" s="66"/>
      <c r="N48" s="66"/>
      <c r="O48" s="66"/>
    </row>
    <row r="49" spans="1:15" ht="21" customHeight="1" x14ac:dyDescent="0.25">
      <c r="A49" s="14" t="s">
        <v>57</v>
      </c>
      <c r="B49" s="229"/>
      <c r="C49" s="66">
        <v>59</v>
      </c>
      <c r="D49" s="235"/>
      <c r="E49" s="66">
        <v>51</v>
      </c>
      <c r="F49" s="66">
        <v>39</v>
      </c>
      <c r="G49" s="66">
        <v>26</v>
      </c>
      <c r="H49" s="58">
        <v>31</v>
      </c>
      <c r="I49" s="66">
        <v>18</v>
      </c>
      <c r="J49" s="129">
        <v>23</v>
      </c>
      <c r="K49" s="66">
        <v>13</v>
      </c>
      <c r="L49" s="66"/>
      <c r="M49" s="66"/>
      <c r="N49" s="66"/>
      <c r="O49" s="66"/>
    </row>
    <row r="50" spans="1:15" ht="21.75" customHeight="1" x14ac:dyDescent="0.25">
      <c r="A50" s="14" t="s">
        <v>58</v>
      </c>
      <c r="B50" s="230"/>
      <c r="C50" s="66">
        <v>38</v>
      </c>
      <c r="D50" s="236"/>
      <c r="E50" s="66">
        <v>36</v>
      </c>
      <c r="F50" s="66">
        <v>29</v>
      </c>
      <c r="G50" s="66">
        <v>49</v>
      </c>
      <c r="H50" s="66">
        <v>37</v>
      </c>
      <c r="I50" s="66">
        <v>34</v>
      </c>
      <c r="J50" s="129">
        <v>60</v>
      </c>
      <c r="K50" s="66">
        <v>44</v>
      </c>
      <c r="L50" s="66"/>
      <c r="M50" s="66"/>
      <c r="N50" s="66"/>
      <c r="O50" s="66"/>
    </row>
    <row r="51" spans="1:15" ht="21.75" customHeight="1" x14ac:dyDescent="0.25">
      <c r="A51" s="64" t="s">
        <v>20</v>
      </c>
      <c r="B51" s="65"/>
      <c r="C51" s="151">
        <f>SUM(C30:C50)</f>
        <v>3128</v>
      </c>
      <c r="D51" s="101"/>
      <c r="E51" s="151">
        <f t="shared" ref="E51:O51" si="4">SUM(E30:E50)</f>
        <v>3124</v>
      </c>
      <c r="F51" s="151">
        <f t="shared" si="4"/>
        <v>2972</v>
      </c>
      <c r="G51" s="151">
        <f t="shared" si="4"/>
        <v>3112</v>
      </c>
      <c r="H51" s="151">
        <f>SUM(H30:H50)</f>
        <v>3407</v>
      </c>
      <c r="I51" s="151">
        <f t="shared" si="4"/>
        <v>2926</v>
      </c>
      <c r="J51" s="151">
        <f>SUM(J30:J50)</f>
        <v>3316</v>
      </c>
      <c r="K51" s="151">
        <f>SUM(K30:K50)</f>
        <v>3073</v>
      </c>
      <c r="L51" s="60">
        <f t="shared" si="4"/>
        <v>0</v>
      </c>
      <c r="M51" s="60">
        <f t="shared" si="4"/>
        <v>0</v>
      </c>
      <c r="N51" s="60">
        <f t="shared" si="4"/>
        <v>0</v>
      </c>
      <c r="O51" s="60">
        <f t="shared" si="4"/>
        <v>0</v>
      </c>
    </row>
    <row r="52" spans="1:15" ht="18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</row>
    <row r="53" spans="1:15" ht="39" x14ac:dyDescent="0.25">
      <c r="A53" s="15" t="s">
        <v>59</v>
      </c>
      <c r="B53" s="16" t="s">
        <v>3</v>
      </c>
      <c r="C53" s="4" t="s">
        <v>4</v>
      </c>
      <c r="D53" s="83" t="s">
        <v>5</v>
      </c>
      <c r="E53" s="4" t="s">
        <v>6</v>
      </c>
      <c r="F53" s="4" t="s">
        <v>7</v>
      </c>
      <c r="G53" s="4" t="s">
        <v>8</v>
      </c>
      <c r="H53" s="4" t="s">
        <v>9</v>
      </c>
      <c r="I53" s="4" t="s">
        <v>10</v>
      </c>
      <c r="J53" s="4" t="s">
        <v>11</v>
      </c>
      <c r="K53" s="4" t="s">
        <v>12</v>
      </c>
      <c r="L53" s="4" t="s">
        <v>13</v>
      </c>
      <c r="M53" s="4" t="s">
        <v>14</v>
      </c>
      <c r="N53" s="4" t="s">
        <v>15</v>
      </c>
      <c r="O53" s="4" t="s">
        <v>16</v>
      </c>
    </row>
    <row r="54" spans="1:15" ht="21" customHeight="1" x14ac:dyDescent="0.25">
      <c r="A54" s="95" t="s">
        <v>60</v>
      </c>
      <c r="B54" s="231">
        <v>1000</v>
      </c>
      <c r="C54" s="69">
        <v>112</v>
      </c>
      <c r="D54" s="213">
        <v>1700</v>
      </c>
      <c r="E54" s="69">
        <v>112</v>
      </c>
      <c r="F54" s="69">
        <v>133</v>
      </c>
      <c r="G54" s="69">
        <v>122</v>
      </c>
      <c r="H54" s="69">
        <v>111</v>
      </c>
      <c r="I54" s="69">
        <v>100</v>
      </c>
      <c r="J54" s="130">
        <v>105</v>
      </c>
      <c r="K54" s="69">
        <v>97</v>
      </c>
      <c r="L54" s="69"/>
      <c r="M54" s="69"/>
      <c r="N54" s="69"/>
      <c r="O54" s="69"/>
    </row>
    <row r="55" spans="1:15" ht="19.5" customHeight="1" x14ac:dyDescent="0.25">
      <c r="A55" s="95" t="s">
        <v>61</v>
      </c>
      <c r="B55" s="232"/>
      <c r="C55" s="69">
        <v>2322</v>
      </c>
      <c r="D55" s="214"/>
      <c r="E55" s="69">
        <v>2322</v>
      </c>
      <c r="F55" s="69">
        <v>2036</v>
      </c>
      <c r="G55" s="69">
        <v>2365</v>
      </c>
      <c r="H55" s="69">
        <v>2230</v>
      </c>
      <c r="I55" s="69">
        <v>1820</v>
      </c>
      <c r="J55" s="130">
        <v>1976</v>
      </c>
      <c r="K55" s="69">
        <v>1753</v>
      </c>
      <c r="L55" s="69"/>
      <c r="M55" s="69"/>
      <c r="N55" s="69"/>
      <c r="O55" s="69"/>
    </row>
    <row r="56" spans="1:15" ht="18" customHeight="1" x14ac:dyDescent="0.25">
      <c r="A56" s="95" t="s">
        <v>62</v>
      </c>
      <c r="B56" s="232"/>
      <c r="C56" s="69">
        <v>0</v>
      </c>
      <c r="D56" s="214"/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130">
        <v>0</v>
      </c>
      <c r="K56" s="69">
        <v>0</v>
      </c>
      <c r="L56" s="69"/>
      <c r="M56" s="69"/>
      <c r="N56" s="69"/>
      <c r="O56" s="69"/>
    </row>
    <row r="57" spans="1:15" ht="18.75" customHeight="1" x14ac:dyDescent="0.25">
      <c r="A57" s="95" t="s">
        <v>63</v>
      </c>
      <c r="B57" s="232"/>
      <c r="C57" s="69">
        <v>0</v>
      </c>
      <c r="D57" s="214"/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130">
        <v>0</v>
      </c>
      <c r="K57" s="69">
        <v>0</v>
      </c>
      <c r="L57" s="69"/>
      <c r="M57" s="69"/>
      <c r="N57" s="69"/>
      <c r="O57" s="69"/>
    </row>
    <row r="58" spans="1:15" ht="19.5" customHeight="1" x14ac:dyDescent="0.25">
      <c r="A58" s="95" t="s">
        <v>64</v>
      </c>
      <c r="B58" s="232"/>
      <c r="C58" s="69">
        <v>34</v>
      </c>
      <c r="D58" s="214"/>
      <c r="E58" s="69">
        <v>34</v>
      </c>
      <c r="F58" s="69">
        <v>29</v>
      </c>
      <c r="G58" s="69">
        <v>71</v>
      </c>
      <c r="H58" s="69">
        <v>31</v>
      </c>
      <c r="I58" s="69">
        <v>16</v>
      </c>
      <c r="J58" s="130">
        <v>40</v>
      </c>
      <c r="K58" s="69">
        <v>27</v>
      </c>
      <c r="L58" s="69"/>
      <c r="M58" s="69"/>
      <c r="N58" s="69"/>
      <c r="O58" s="69"/>
    </row>
    <row r="59" spans="1:15" ht="19.5" customHeight="1" x14ac:dyDescent="0.25">
      <c r="A59" s="95" t="s">
        <v>65</v>
      </c>
      <c r="B59" s="232"/>
      <c r="C59" s="69">
        <v>0</v>
      </c>
      <c r="D59" s="214"/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130">
        <v>0</v>
      </c>
      <c r="K59" s="69">
        <v>0</v>
      </c>
      <c r="L59" s="69"/>
      <c r="M59" s="69"/>
      <c r="N59" s="69"/>
      <c r="O59" s="69"/>
    </row>
    <row r="60" spans="1:15" ht="19.5" customHeight="1" x14ac:dyDescent="0.25">
      <c r="A60" s="9" t="s">
        <v>66</v>
      </c>
      <c r="B60" s="232"/>
      <c r="C60" s="69">
        <v>0</v>
      </c>
      <c r="D60" s="214"/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130">
        <v>0</v>
      </c>
      <c r="K60" s="69">
        <v>0</v>
      </c>
      <c r="L60" s="69"/>
      <c r="M60" s="69"/>
      <c r="N60" s="69"/>
      <c r="O60" s="69"/>
    </row>
    <row r="61" spans="1:15" ht="19.5" customHeight="1" x14ac:dyDescent="0.25">
      <c r="A61" s="9" t="s">
        <v>67</v>
      </c>
      <c r="B61" s="232"/>
      <c r="C61" s="69">
        <v>0</v>
      </c>
      <c r="D61" s="214"/>
      <c r="E61" s="69">
        <v>0</v>
      </c>
      <c r="F61" s="69">
        <v>14</v>
      </c>
      <c r="G61" s="69">
        <v>100</v>
      </c>
      <c r="H61" s="69">
        <v>97</v>
      </c>
      <c r="I61" s="69">
        <v>59</v>
      </c>
      <c r="J61" s="130">
        <v>61</v>
      </c>
      <c r="K61" s="69">
        <v>0</v>
      </c>
      <c r="L61" s="69"/>
      <c r="M61" s="69"/>
      <c r="N61" s="69"/>
      <c r="O61" s="69"/>
    </row>
    <row r="62" spans="1:15" ht="18" customHeight="1" x14ac:dyDescent="0.25">
      <c r="A62" s="9" t="s">
        <v>68</v>
      </c>
      <c r="B62" s="233"/>
      <c r="C62" s="69">
        <v>0</v>
      </c>
      <c r="D62" s="215"/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130">
        <v>0</v>
      </c>
      <c r="K62" s="69">
        <v>0</v>
      </c>
      <c r="L62" s="69"/>
      <c r="M62" s="69"/>
      <c r="N62" s="69"/>
      <c r="O62" s="69"/>
    </row>
    <row r="63" spans="1:15" ht="18" customHeight="1" x14ac:dyDescent="0.25">
      <c r="A63" s="62" t="s">
        <v>20</v>
      </c>
      <c r="B63" s="65"/>
      <c r="C63" s="151">
        <f>SUM(C54:C62)</f>
        <v>2468</v>
      </c>
      <c r="D63" s="101"/>
      <c r="E63" s="151">
        <f>SUM(E54:E62)</f>
        <v>2468</v>
      </c>
      <c r="F63" s="151">
        <f>SUM(F54:F62)</f>
        <v>2212</v>
      </c>
      <c r="G63" s="151">
        <f t="shared" ref="G63:O63" si="5">SUM(G54:G62)</f>
        <v>2658</v>
      </c>
      <c r="H63" s="151">
        <f t="shared" si="5"/>
        <v>2469</v>
      </c>
      <c r="I63" s="151">
        <f t="shared" si="5"/>
        <v>1995</v>
      </c>
      <c r="J63" s="131">
        <f t="shared" si="5"/>
        <v>2182</v>
      </c>
      <c r="K63" s="177">
        <f t="shared" si="5"/>
        <v>1877</v>
      </c>
      <c r="L63" s="67">
        <f t="shared" si="5"/>
        <v>0</v>
      </c>
      <c r="M63" s="67">
        <f t="shared" si="5"/>
        <v>0</v>
      </c>
      <c r="N63" s="67">
        <f t="shared" si="5"/>
        <v>0</v>
      </c>
      <c r="O63" s="67">
        <f t="shared" si="5"/>
        <v>0</v>
      </c>
    </row>
    <row r="64" spans="1:15" ht="20.25" customHeight="1" x14ac:dyDescent="0.25">
      <c r="A64" s="216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</row>
    <row r="65" spans="1:15" ht="39" x14ac:dyDescent="0.25">
      <c r="A65" s="29" t="s">
        <v>69</v>
      </c>
      <c r="B65" s="30" t="s">
        <v>3</v>
      </c>
      <c r="C65" s="4" t="s">
        <v>4</v>
      </c>
      <c r="D65" s="83" t="s">
        <v>5</v>
      </c>
      <c r="E65" s="4" t="s">
        <v>6</v>
      </c>
      <c r="F65" s="4" t="s">
        <v>7</v>
      </c>
      <c r="G65" s="4" t="s">
        <v>8</v>
      </c>
      <c r="H65" s="4" t="s">
        <v>9</v>
      </c>
      <c r="I65" s="4" t="s">
        <v>10</v>
      </c>
      <c r="J65" s="4" t="s">
        <v>11</v>
      </c>
      <c r="K65" s="4" t="s">
        <v>12</v>
      </c>
      <c r="L65" s="4" t="s">
        <v>13</v>
      </c>
      <c r="M65" s="4" t="s">
        <v>14</v>
      </c>
      <c r="N65" s="4" t="s">
        <v>15</v>
      </c>
      <c r="O65" s="4" t="s">
        <v>16</v>
      </c>
    </row>
    <row r="66" spans="1:15" ht="21.75" customHeight="1" x14ac:dyDescent="0.25">
      <c r="A66" s="27" t="s">
        <v>70</v>
      </c>
      <c r="B66" s="157">
        <v>456</v>
      </c>
      <c r="C66" s="66">
        <v>76</v>
      </c>
      <c r="D66" s="143">
        <v>365</v>
      </c>
      <c r="E66" s="66">
        <v>52</v>
      </c>
      <c r="F66" s="66">
        <v>161</v>
      </c>
      <c r="G66" s="66">
        <v>420</v>
      </c>
      <c r="H66" s="66">
        <v>431</v>
      </c>
      <c r="I66" s="66">
        <v>389</v>
      </c>
      <c r="J66" s="66">
        <v>541</v>
      </c>
      <c r="K66" s="145">
        <v>519</v>
      </c>
      <c r="L66" s="90"/>
      <c r="M66" s="90"/>
      <c r="N66" s="90"/>
      <c r="O66" s="90"/>
    </row>
    <row r="67" spans="1:15" ht="16.5" customHeight="1" x14ac:dyDescent="0.25">
      <c r="A67" s="217"/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</row>
    <row r="68" spans="1:15" ht="39" x14ac:dyDescent="0.25">
      <c r="A68" s="17" t="s">
        <v>71</v>
      </c>
      <c r="B68" s="2" t="s">
        <v>3</v>
      </c>
      <c r="C68" s="4" t="s">
        <v>4</v>
      </c>
      <c r="D68" s="83" t="s">
        <v>5</v>
      </c>
      <c r="E68" s="4" t="s">
        <v>6</v>
      </c>
      <c r="F68" s="4" t="s">
        <v>7</v>
      </c>
      <c r="G68" s="4" t="s">
        <v>8</v>
      </c>
      <c r="H68" s="4" t="s">
        <v>9</v>
      </c>
      <c r="I68" s="4" t="s">
        <v>10</v>
      </c>
      <c r="J68" s="4" t="s">
        <v>11</v>
      </c>
      <c r="K68" s="4" t="s">
        <v>12</v>
      </c>
      <c r="L68" s="4" t="s">
        <v>13</v>
      </c>
      <c r="M68" s="4" t="s">
        <v>14</v>
      </c>
      <c r="N68" s="4" t="s">
        <v>15</v>
      </c>
      <c r="O68" s="4" t="s">
        <v>16</v>
      </c>
    </row>
    <row r="69" spans="1:15" ht="16.5" customHeight="1" x14ac:dyDescent="0.25">
      <c r="A69" s="61" t="s">
        <v>72</v>
      </c>
      <c r="B69" s="146">
        <v>100</v>
      </c>
      <c r="C69" s="66">
        <v>107</v>
      </c>
      <c r="D69" s="140">
        <v>100</v>
      </c>
      <c r="E69" s="66">
        <v>27</v>
      </c>
      <c r="F69" s="66">
        <v>91</v>
      </c>
      <c r="G69" s="66">
        <v>100</v>
      </c>
      <c r="H69" s="66">
        <v>101</v>
      </c>
      <c r="I69" s="129">
        <v>100</v>
      </c>
      <c r="J69" s="129">
        <v>113</v>
      </c>
      <c r="K69" s="129">
        <v>113</v>
      </c>
      <c r="L69" s="129"/>
      <c r="M69" s="129"/>
      <c r="N69" s="129"/>
      <c r="O69" s="129"/>
    </row>
    <row r="70" spans="1:15" ht="16.5" customHeight="1" x14ac:dyDescent="0.25">
      <c r="A70" s="61" t="s">
        <v>73</v>
      </c>
      <c r="B70" s="146">
        <v>130</v>
      </c>
      <c r="C70" s="66">
        <v>137</v>
      </c>
      <c r="D70" s="140">
        <v>80</v>
      </c>
      <c r="E70" s="66">
        <v>33</v>
      </c>
      <c r="F70" s="66">
        <v>75</v>
      </c>
      <c r="G70" s="66">
        <v>88</v>
      </c>
      <c r="H70" s="66">
        <v>83</v>
      </c>
      <c r="I70" s="129">
        <v>90</v>
      </c>
      <c r="J70" s="129">
        <v>97</v>
      </c>
      <c r="K70" s="129">
        <v>97</v>
      </c>
      <c r="L70" s="129"/>
      <c r="M70" s="129"/>
      <c r="N70" s="129"/>
      <c r="O70" s="129"/>
    </row>
    <row r="71" spans="1:15" ht="16.5" customHeight="1" x14ac:dyDescent="0.25">
      <c r="A71" s="61" t="s">
        <v>74</v>
      </c>
      <c r="B71" s="146">
        <v>30</v>
      </c>
      <c r="C71" s="66">
        <v>0</v>
      </c>
      <c r="D71" s="140">
        <v>20</v>
      </c>
      <c r="E71" s="66">
        <v>0</v>
      </c>
      <c r="F71" s="66">
        <v>0</v>
      </c>
      <c r="G71" s="66">
        <v>0</v>
      </c>
      <c r="H71" s="66">
        <v>0</v>
      </c>
      <c r="I71" s="129">
        <v>0</v>
      </c>
      <c r="J71" s="129">
        <v>0</v>
      </c>
      <c r="K71" s="129">
        <v>0</v>
      </c>
      <c r="L71" s="129"/>
      <c r="M71" s="129"/>
      <c r="N71" s="129"/>
      <c r="O71" s="129"/>
    </row>
    <row r="72" spans="1:15" ht="30.75" x14ac:dyDescent="0.25">
      <c r="A72" s="82" t="s">
        <v>75</v>
      </c>
      <c r="B72" s="146">
        <v>250</v>
      </c>
      <c r="C72" s="66">
        <v>308</v>
      </c>
      <c r="D72" s="140">
        <v>125</v>
      </c>
      <c r="E72" s="66">
        <v>116</v>
      </c>
      <c r="F72" s="66">
        <v>220</v>
      </c>
      <c r="G72" s="66">
        <v>160</v>
      </c>
      <c r="H72" s="66">
        <v>0</v>
      </c>
      <c r="I72" s="129">
        <v>0</v>
      </c>
      <c r="J72" s="129">
        <v>115</v>
      </c>
      <c r="K72" s="129">
        <v>115</v>
      </c>
      <c r="L72" s="129"/>
      <c r="M72" s="129"/>
      <c r="N72" s="129"/>
      <c r="O72" s="129"/>
    </row>
    <row r="73" spans="1:15" ht="16.5" customHeight="1" x14ac:dyDescent="0.25">
      <c r="A73" s="61" t="s">
        <v>76</v>
      </c>
      <c r="B73" s="146">
        <v>100</v>
      </c>
      <c r="C73" s="66">
        <v>106</v>
      </c>
      <c r="D73" s="140">
        <v>60</v>
      </c>
      <c r="E73" s="66">
        <v>74</v>
      </c>
      <c r="F73" s="66">
        <v>108</v>
      </c>
      <c r="G73" s="66">
        <v>112</v>
      </c>
      <c r="H73" s="66">
        <v>120</v>
      </c>
      <c r="I73" s="129">
        <v>120</v>
      </c>
      <c r="J73" s="129">
        <v>128</v>
      </c>
      <c r="K73" s="129">
        <v>128</v>
      </c>
      <c r="L73" s="129"/>
      <c r="M73" s="129"/>
      <c r="N73" s="129"/>
      <c r="O73" s="129"/>
    </row>
    <row r="74" spans="1:15" ht="16.5" customHeight="1" x14ac:dyDescent="0.25">
      <c r="A74" s="61" t="s">
        <v>77</v>
      </c>
      <c r="B74" s="146">
        <v>180</v>
      </c>
      <c r="C74" s="66">
        <v>151</v>
      </c>
      <c r="D74" s="140">
        <v>80</v>
      </c>
      <c r="E74" s="66">
        <v>31</v>
      </c>
      <c r="F74" s="66">
        <v>112</v>
      </c>
      <c r="G74" s="66">
        <v>104</v>
      </c>
      <c r="H74" s="66">
        <v>116</v>
      </c>
      <c r="I74" s="129">
        <v>120</v>
      </c>
      <c r="J74" s="129">
        <v>124</v>
      </c>
      <c r="K74" s="129">
        <v>124</v>
      </c>
      <c r="L74" s="129"/>
      <c r="M74" s="129"/>
      <c r="N74" s="129"/>
      <c r="O74" s="129"/>
    </row>
    <row r="75" spans="1:15" s="80" customFormat="1" ht="16.5" customHeight="1" x14ac:dyDescent="0.25">
      <c r="A75" s="61" t="s">
        <v>78</v>
      </c>
      <c r="B75" s="146">
        <v>300</v>
      </c>
      <c r="C75" s="66">
        <v>315</v>
      </c>
      <c r="D75" s="140" t="s">
        <v>23</v>
      </c>
      <c r="E75" s="140" t="s">
        <v>23</v>
      </c>
      <c r="F75" s="140" t="s">
        <v>23</v>
      </c>
      <c r="G75" s="140" t="s">
        <v>23</v>
      </c>
      <c r="H75" s="140" t="s">
        <v>23</v>
      </c>
      <c r="I75" s="146" t="s">
        <v>23</v>
      </c>
      <c r="J75" s="146" t="s">
        <v>23</v>
      </c>
      <c r="K75" s="146" t="s">
        <v>23</v>
      </c>
      <c r="L75" s="146" t="s">
        <v>23</v>
      </c>
      <c r="M75" s="146" t="s">
        <v>23</v>
      </c>
      <c r="N75" s="146" t="s">
        <v>23</v>
      </c>
      <c r="O75" s="146" t="s">
        <v>23</v>
      </c>
    </row>
    <row r="76" spans="1:15" ht="16.5" customHeight="1" x14ac:dyDescent="0.25">
      <c r="A76" s="61" t="s">
        <v>79</v>
      </c>
      <c r="B76" s="146">
        <v>600</v>
      </c>
      <c r="C76" s="66">
        <v>704</v>
      </c>
      <c r="D76" s="140" t="s">
        <v>23</v>
      </c>
      <c r="E76" s="140" t="s">
        <v>23</v>
      </c>
      <c r="F76" s="140" t="s">
        <v>23</v>
      </c>
      <c r="G76" s="140" t="s">
        <v>23</v>
      </c>
      <c r="H76" s="140" t="s">
        <v>23</v>
      </c>
      <c r="I76" s="146" t="s">
        <v>23</v>
      </c>
      <c r="J76" s="146" t="s">
        <v>23</v>
      </c>
      <c r="K76" s="146" t="s">
        <v>23</v>
      </c>
      <c r="L76" s="146" t="s">
        <v>23</v>
      </c>
      <c r="M76" s="146" t="s">
        <v>23</v>
      </c>
      <c r="N76" s="146" t="s">
        <v>23</v>
      </c>
      <c r="O76" s="146" t="s">
        <v>23</v>
      </c>
    </row>
    <row r="77" spans="1:15" ht="16.5" customHeight="1" x14ac:dyDescent="0.25">
      <c r="A77" s="61" t="s">
        <v>80</v>
      </c>
      <c r="B77" s="146">
        <v>100</v>
      </c>
      <c r="C77" s="66">
        <v>132</v>
      </c>
      <c r="D77" s="140" t="s">
        <v>23</v>
      </c>
      <c r="E77" s="140" t="s">
        <v>23</v>
      </c>
      <c r="F77" s="140" t="s">
        <v>23</v>
      </c>
      <c r="G77" s="140" t="s">
        <v>23</v>
      </c>
      <c r="H77" s="140" t="s">
        <v>23</v>
      </c>
      <c r="I77" s="146" t="s">
        <v>23</v>
      </c>
      <c r="J77" s="146" t="s">
        <v>23</v>
      </c>
      <c r="K77" s="146" t="s">
        <v>23</v>
      </c>
      <c r="L77" s="146" t="s">
        <v>23</v>
      </c>
      <c r="M77" s="146" t="s">
        <v>23</v>
      </c>
      <c r="N77" s="146" t="s">
        <v>23</v>
      </c>
      <c r="O77" s="146" t="s">
        <v>23</v>
      </c>
    </row>
    <row r="78" spans="1:15" ht="16.5" customHeight="1" x14ac:dyDescent="0.25">
      <c r="A78" s="61" t="s">
        <v>20</v>
      </c>
      <c r="B78" s="146">
        <f>SUM(B69:B74)</f>
        <v>790</v>
      </c>
      <c r="C78" s="140">
        <f t="shared" ref="C78:O78" si="6">SUM(C69:C74)</f>
        <v>809</v>
      </c>
      <c r="D78" s="140">
        <f t="shared" si="6"/>
        <v>465</v>
      </c>
      <c r="E78" s="140">
        <f t="shared" si="6"/>
        <v>281</v>
      </c>
      <c r="F78" s="140">
        <f t="shared" si="6"/>
        <v>606</v>
      </c>
      <c r="G78" s="140">
        <f t="shared" si="6"/>
        <v>564</v>
      </c>
      <c r="H78" s="140">
        <f t="shared" si="6"/>
        <v>420</v>
      </c>
      <c r="I78" s="146">
        <f t="shared" si="6"/>
        <v>430</v>
      </c>
      <c r="J78" s="146">
        <f>SUM(J69:J77)</f>
        <v>577</v>
      </c>
      <c r="K78" s="146">
        <f>SUM(K69:K77)</f>
        <v>577</v>
      </c>
      <c r="L78" s="146">
        <f t="shared" si="6"/>
        <v>0</v>
      </c>
      <c r="M78" s="146">
        <f t="shared" si="6"/>
        <v>0</v>
      </c>
      <c r="N78" s="146">
        <f t="shared" si="6"/>
        <v>0</v>
      </c>
      <c r="O78" s="146">
        <f t="shared" si="6"/>
        <v>0</v>
      </c>
    </row>
    <row r="79" spans="1:15" ht="39" x14ac:dyDescent="0.25">
      <c r="A79" s="17" t="s">
        <v>81</v>
      </c>
      <c r="B79" s="2" t="s">
        <v>3</v>
      </c>
      <c r="C79" s="4" t="s">
        <v>4</v>
      </c>
      <c r="D79" s="83" t="s">
        <v>5</v>
      </c>
      <c r="E79" s="4" t="s">
        <v>6</v>
      </c>
      <c r="F79" s="4" t="s">
        <v>7</v>
      </c>
      <c r="G79" s="4" t="s">
        <v>8</v>
      </c>
      <c r="H79" s="4" t="s">
        <v>9</v>
      </c>
      <c r="I79" s="4" t="s">
        <v>10</v>
      </c>
      <c r="J79" s="4" t="s">
        <v>11</v>
      </c>
      <c r="K79" s="4" t="s">
        <v>12</v>
      </c>
      <c r="L79" s="4" t="s">
        <v>13</v>
      </c>
      <c r="M79" s="4" t="s">
        <v>14</v>
      </c>
      <c r="N79" s="4" t="s">
        <v>15</v>
      </c>
      <c r="O79" s="4" t="s">
        <v>16</v>
      </c>
    </row>
    <row r="80" spans="1:15" ht="21" customHeight="1" x14ac:dyDescent="0.25">
      <c r="A80" s="18" t="s">
        <v>82</v>
      </c>
      <c r="B80" s="144">
        <v>100</v>
      </c>
      <c r="C80" s="69">
        <v>2</v>
      </c>
      <c r="D80" s="140">
        <v>100</v>
      </c>
      <c r="E80" s="69">
        <v>27</v>
      </c>
      <c r="F80" s="69">
        <v>33</v>
      </c>
      <c r="G80" s="69">
        <v>33</v>
      </c>
      <c r="H80" s="69">
        <v>43</v>
      </c>
      <c r="I80" s="69">
        <v>43</v>
      </c>
      <c r="J80" s="187">
        <v>64</v>
      </c>
      <c r="K80" s="187">
        <v>63</v>
      </c>
      <c r="L80" s="69"/>
      <c r="M80" s="69"/>
      <c r="N80" s="69"/>
      <c r="O80" s="69"/>
    </row>
    <row r="81" spans="1:16" ht="21" customHeight="1" x14ac:dyDescent="0.25">
      <c r="A81" s="19" t="s">
        <v>83</v>
      </c>
      <c r="B81" s="147">
        <v>130</v>
      </c>
      <c r="C81" s="69">
        <v>50</v>
      </c>
      <c r="D81" s="140">
        <v>80</v>
      </c>
      <c r="E81" s="69">
        <v>34</v>
      </c>
      <c r="F81" s="69">
        <v>8</v>
      </c>
      <c r="G81" s="69">
        <v>34</v>
      </c>
      <c r="H81" s="69">
        <v>43</v>
      </c>
      <c r="I81" s="69">
        <v>43</v>
      </c>
      <c r="J81" s="187">
        <v>62</v>
      </c>
      <c r="K81" s="187">
        <v>54</v>
      </c>
      <c r="L81" s="69"/>
      <c r="M81" s="69"/>
      <c r="N81" s="69"/>
      <c r="O81" s="69"/>
    </row>
    <row r="82" spans="1:16" ht="19.5" customHeight="1" x14ac:dyDescent="0.25">
      <c r="A82" s="184" t="s">
        <v>84</v>
      </c>
      <c r="B82" s="147">
        <v>30</v>
      </c>
      <c r="C82" s="148">
        <v>0</v>
      </c>
      <c r="D82" s="140">
        <v>20</v>
      </c>
      <c r="E82" s="148">
        <v>0</v>
      </c>
      <c r="F82" s="69">
        <v>0</v>
      </c>
      <c r="G82" s="69">
        <v>0</v>
      </c>
      <c r="H82" s="69">
        <v>0</v>
      </c>
      <c r="I82" s="69">
        <v>0</v>
      </c>
      <c r="J82" s="187">
        <v>0</v>
      </c>
      <c r="K82" s="187">
        <v>0</v>
      </c>
      <c r="L82" s="69"/>
      <c r="M82" s="69"/>
      <c r="N82" s="69"/>
      <c r="O82" s="69"/>
    </row>
    <row r="83" spans="1:16" ht="30" x14ac:dyDescent="0.25">
      <c r="A83" s="185" t="s">
        <v>85</v>
      </c>
      <c r="B83" s="147">
        <v>250</v>
      </c>
      <c r="C83" s="69">
        <v>99</v>
      </c>
      <c r="D83" s="140">
        <v>125</v>
      </c>
      <c r="E83" s="69">
        <v>210</v>
      </c>
      <c r="F83" s="69">
        <v>205</v>
      </c>
      <c r="G83" s="69">
        <v>112</v>
      </c>
      <c r="H83" s="69">
        <v>232</v>
      </c>
      <c r="I83" s="69">
        <v>253</v>
      </c>
      <c r="J83" s="187">
        <v>217</v>
      </c>
      <c r="K83" s="187">
        <v>266</v>
      </c>
      <c r="L83" s="69"/>
      <c r="M83" s="69"/>
      <c r="N83" s="69"/>
      <c r="O83" s="69"/>
    </row>
    <row r="84" spans="1:16" ht="20.25" customHeight="1" x14ac:dyDescent="0.25">
      <c r="A84" s="184" t="s">
        <v>86</v>
      </c>
      <c r="B84" s="147">
        <v>100</v>
      </c>
      <c r="C84" s="69">
        <v>34</v>
      </c>
      <c r="D84" s="140">
        <v>60</v>
      </c>
      <c r="E84" s="69">
        <v>79</v>
      </c>
      <c r="F84" s="69">
        <v>70</v>
      </c>
      <c r="G84" s="69">
        <v>105</v>
      </c>
      <c r="H84" s="69">
        <v>96</v>
      </c>
      <c r="I84" s="69">
        <v>93</v>
      </c>
      <c r="J84" s="187">
        <v>91</v>
      </c>
      <c r="K84" s="187">
        <v>87</v>
      </c>
      <c r="L84" s="69"/>
      <c r="M84" s="69"/>
      <c r="N84" s="69"/>
      <c r="O84" s="69"/>
    </row>
    <row r="85" spans="1:16" ht="21" customHeight="1" x14ac:dyDescent="0.25">
      <c r="A85" s="184" t="s">
        <v>87</v>
      </c>
      <c r="B85" s="147">
        <v>180</v>
      </c>
      <c r="C85" s="69">
        <v>34</v>
      </c>
      <c r="D85" s="140">
        <v>80</v>
      </c>
      <c r="E85" s="69">
        <v>31</v>
      </c>
      <c r="F85" s="69">
        <v>17</v>
      </c>
      <c r="G85" s="69">
        <v>62</v>
      </c>
      <c r="H85" s="69">
        <v>57</v>
      </c>
      <c r="I85" s="69">
        <v>72</v>
      </c>
      <c r="J85" s="187">
        <v>69</v>
      </c>
      <c r="K85" s="187">
        <v>67</v>
      </c>
      <c r="L85" s="69"/>
      <c r="M85" s="69"/>
      <c r="N85" s="69"/>
      <c r="O85" s="69"/>
    </row>
    <row r="86" spans="1:16" ht="22.5" customHeight="1" x14ac:dyDescent="0.25">
      <c r="A86" s="186" t="s">
        <v>78</v>
      </c>
      <c r="B86" s="149">
        <v>300</v>
      </c>
      <c r="C86" s="69">
        <v>159</v>
      </c>
      <c r="D86" s="140" t="s">
        <v>23</v>
      </c>
      <c r="E86" s="140" t="s">
        <v>23</v>
      </c>
      <c r="F86" s="140" t="s">
        <v>23</v>
      </c>
      <c r="G86" s="140" t="s">
        <v>23</v>
      </c>
      <c r="H86" s="140" t="s">
        <v>23</v>
      </c>
      <c r="I86" s="140" t="s">
        <v>23</v>
      </c>
      <c r="J86" s="140" t="s">
        <v>23</v>
      </c>
      <c r="K86" s="140" t="s">
        <v>23</v>
      </c>
      <c r="L86" s="140" t="s">
        <v>23</v>
      </c>
      <c r="M86" s="140" t="s">
        <v>23</v>
      </c>
      <c r="N86" s="140" t="s">
        <v>23</v>
      </c>
      <c r="O86" s="140" t="s">
        <v>23</v>
      </c>
    </row>
    <row r="87" spans="1:16" ht="20.25" customHeight="1" x14ac:dyDescent="0.25">
      <c r="A87" s="184" t="s">
        <v>79</v>
      </c>
      <c r="B87" s="147">
        <v>600</v>
      </c>
      <c r="C87" s="69">
        <v>1163</v>
      </c>
      <c r="D87" s="140" t="s">
        <v>88</v>
      </c>
      <c r="E87" s="140" t="s">
        <v>88</v>
      </c>
      <c r="F87" s="140" t="s">
        <v>88</v>
      </c>
      <c r="G87" s="140" t="s">
        <v>23</v>
      </c>
      <c r="H87" s="140" t="s">
        <v>23</v>
      </c>
      <c r="I87" s="140" t="s">
        <v>23</v>
      </c>
      <c r="J87" s="140" t="s">
        <v>23</v>
      </c>
      <c r="K87" s="140" t="s">
        <v>23</v>
      </c>
      <c r="L87" s="140" t="s">
        <v>88</v>
      </c>
      <c r="M87" s="140" t="s">
        <v>88</v>
      </c>
      <c r="N87" s="140" t="s">
        <v>88</v>
      </c>
      <c r="O87" s="140" t="s">
        <v>88</v>
      </c>
    </row>
    <row r="88" spans="1:16" ht="21.75" customHeight="1" x14ac:dyDescent="0.25">
      <c r="A88" s="184" t="s">
        <v>80</v>
      </c>
      <c r="B88" s="147">
        <v>100</v>
      </c>
      <c r="C88" s="69" t="s">
        <v>23</v>
      </c>
      <c r="D88" s="140" t="s">
        <v>23</v>
      </c>
      <c r="E88" s="140" t="s">
        <v>23</v>
      </c>
      <c r="F88" s="140" t="s">
        <v>23</v>
      </c>
      <c r="G88" s="140" t="s">
        <v>23</v>
      </c>
      <c r="H88" s="140" t="s">
        <v>23</v>
      </c>
      <c r="I88" s="140" t="s">
        <v>23</v>
      </c>
      <c r="J88" s="140" t="s">
        <v>23</v>
      </c>
      <c r="K88" s="140" t="s">
        <v>23</v>
      </c>
      <c r="L88" s="140" t="s">
        <v>23</v>
      </c>
      <c r="M88" s="140" t="s">
        <v>23</v>
      </c>
      <c r="N88" s="140" t="s">
        <v>23</v>
      </c>
      <c r="O88" s="140" t="s">
        <v>23</v>
      </c>
    </row>
    <row r="89" spans="1:16" ht="20.25" customHeight="1" x14ac:dyDescent="0.25">
      <c r="A89" s="46" t="s">
        <v>27</v>
      </c>
      <c r="B89" s="150">
        <v>1790</v>
      </c>
      <c r="C89" s="151">
        <f>SUM(C80:C85)</f>
        <v>219</v>
      </c>
      <c r="D89" s="150">
        <v>465</v>
      </c>
      <c r="E89" s="151">
        <f t="shared" ref="E89:O89" si="7">SUM(E80:E85)</f>
        <v>381</v>
      </c>
      <c r="F89" s="151">
        <f>SUM(F80:F85)</f>
        <v>333</v>
      </c>
      <c r="G89" s="151">
        <f>SUM(G80:G87)</f>
        <v>346</v>
      </c>
      <c r="H89" s="151">
        <f>SUM(H80:H87)</f>
        <v>471</v>
      </c>
      <c r="I89" s="151">
        <f>SUM(I80:I85)</f>
        <v>504</v>
      </c>
      <c r="J89" s="151">
        <f>SUM(J80:J85)</f>
        <v>503</v>
      </c>
      <c r="K89" s="151">
        <f>SUM(K80:K85)</f>
        <v>537</v>
      </c>
      <c r="L89" s="151">
        <f t="shared" si="7"/>
        <v>0</v>
      </c>
      <c r="M89" s="151">
        <f t="shared" si="7"/>
        <v>0</v>
      </c>
      <c r="N89" s="151">
        <f t="shared" si="7"/>
        <v>0</v>
      </c>
      <c r="O89" s="151">
        <f t="shared" si="7"/>
        <v>0</v>
      </c>
    </row>
    <row r="90" spans="1:16" ht="17.25" customHeight="1" x14ac:dyDescent="0.25">
      <c r="A90" s="217"/>
      <c r="B90" s="217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</row>
    <row r="91" spans="1:16" ht="39" x14ac:dyDescent="0.25">
      <c r="A91" s="17" t="s">
        <v>89</v>
      </c>
      <c r="B91" s="1" t="s">
        <v>3</v>
      </c>
      <c r="C91" s="4" t="s">
        <v>4</v>
      </c>
      <c r="D91" s="83" t="s">
        <v>5</v>
      </c>
      <c r="E91" s="4" t="s">
        <v>6</v>
      </c>
      <c r="F91" s="4" t="s">
        <v>7</v>
      </c>
      <c r="G91" s="4" t="s">
        <v>8</v>
      </c>
      <c r="H91" s="4" t="s">
        <v>9</v>
      </c>
      <c r="I91" s="4" t="s">
        <v>10</v>
      </c>
      <c r="J91" s="4" t="s">
        <v>11</v>
      </c>
      <c r="K91" s="4" t="s">
        <v>12</v>
      </c>
      <c r="L91" s="4" t="s">
        <v>13</v>
      </c>
      <c r="M91" s="4" t="s">
        <v>14</v>
      </c>
      <c r="N91" s="4" t="s">
        <v>15</v>
      </c>
      <c r="O91" s="4" t="s">
        <v>16</v>
      </c>
    </row>
    <row r="92" spans="1:16" s="81" customFormat="1" ht="18.75" customHeight="1" x14ac:dyDescent="0.25">
      <c r="A92" s="19" t="s">
        <v>82</v>
      </c>
      <c r="B92" s="28" t="s">
        <v>90</v>
      </c>
      <c r="C92" s="148">
        <v>13</v>
      </c>
      <c r="D92" s="152" t="s">
        <v>90</v>
      </c>
      <c r="E92" s="148">
        <v>15</v>
      </c>
      <c r="F92" s="148">
        <v>14</v>
      </c>
      <c r="G92" s="148">
        <v>10</v>
      </c>
      <c r="H92" s="148">
        <v>13</v>
      </c>
      <c r="I92" s="69">
        <v>17</v>
      </c>
      <c r="J92" s="148">
        <v>26</v>
      </c>
      <c r="K92" s="148">
        <v>11</v>
      </c>
      <c r="L92" s="148"/>
      <c r="M92" s="148"/>
      <c r="N92" s="148"/>
      <c r="O92" s="148"/>
      <c r="P92" s="176"/>
    </row>
    <row r="93" spans="1:16" s="81" customFormat="1" ht="20.25" customHeight="1" x14ac:dyDescent="0.25">
      <c r="A93" s="184" t="s">
        <v>83</v>
      </c>
      <c r="B93" s="28" t="s">
        <v>90</v>
      </c>
      <c r="C93" s="148">
        <v>156</v>
      </c>
      <c r="D93" s="152" t="s">
        <v>90</v>
      </c>
      <c r="E93" s="148">
        <v>123</v>
      </c>
      <c r="F93" s="148">
        <v>136</v>
      </c>
      <c r="G93" s="148">
        <v>174</v>
      </c>
      <c r="H93" s="148">
        <v>159</v>
      </c>
      <c r="I93" s="69">
        <v>171</v>
      </c>
      <c r="J93" s="148">
        <v>182</v>
      </c>
      <c r="K93" s="148">
        <v>199</v>
      </c>
      <c r="L93" s="148"/>
      <c r="M93" s="148"/>
      <c r="N93" s="148"/>
      <c r="O93" s="148"/>
    </row>
    <row r="94" spans="1:16" s="81" customFormat="1" ht="18" customHeight="1" x14ac:dyDescent="0.25">
      <c r="A94" s="184" t="s">
        <v>84</v>
      </c>
      <c r="B94" s="28" t="s">
        <v>90</v>
      </c>
      <c r="C94" s="148">
        <v>0</v>
      </c>
      <c r="D94" s="152"/>
      <c r="E94" s="148">
        <v>0</v>
      </c>
      <c r="F94" s="148">
        <v>0</v>
      </c>
      <c r="G94" s="148">
        <v>0</v>
      </c>
      <c r="H94" s="148">
        <v>0</v>
      </c>
      <c r="I94" s="69">
        <v>0</v>
      </c>
      <c r="J94" s="148">
        <v>0</v>
      </c>
      <c r="K94" s="148">
        <v>0</v>
      </c>
      <c r="L94" s="148"/>
      <c r="M94" s="148"/>
      <c r="N94" s="148"/>
      <c r="O94" s="148"/>
      <c r="P94" s="176"/>
    </row>
    <row r="95" spans="1:16" ht="20.25" customHeight="1" x14ac:dyDescent="0.25">
      <c r="A95" s="184" t="s">
        <v>91</v>
      </c>
      <c r="B95" s="28" t="s">
        <v>90</v>
      </c>
      <c r="C95" s="69">
        <v>5584</v>
      </c>
      <c r="D95" s="152" t="s">
        <v>90</v>
      </c>
      <c r="E95" s="69">
        <v>5628</v>
      </c>
      <c r="F95" s="69">
        <v>5271</v>
      </c>
      <c r="G95" s="69">
        <v>5000</v>
      </c>
      <c r="H95" s="69">
        <f>SUM(6248+47)</f>
        <v>6295</v>
      </c>
      <c r="I95" s="69">
        <v>6141</v>
      </c>
      <c r="J95" s="69">
        <v>6316</v>
      </c>
      <c r="K95" s="148">
        <v>6717</v>
      </c>
      <c r="L95" s="69"/>
      <c r="M95" s="69"/>
      <c r="N95" s="69"/>
      <c r="O95" s="69"/>
    </row>
    <row r="96" spans="1:16" ht="19.5" customHeight="1" x14ac:dyDescent="0.25">
      <c r="A96" s="184" t="s">
        <v>86</v>
      </c>
      <c r="B96" s="28" t="s">
        <v>90</v>
      </c>
      <c r="C96" s="69">
        <v>144</v>
      </c>
      <c r="D96" s="152" t="s">
        <v>90</v>
      </c>
      <c r="E96" s="69">
        <v>117</v>
      </c>
      <c r="F96" s="69">
        <v>170</v>
      </c>
      <c r="G96" s="69">
        <v>162</v>
      </c>
      <c r="H96" s="69">
        <v>150</v>
      </c>
      <c r="I96" s="69">
        <v>142</v>
      </c>
      <c r="J96" s="69">
        <v>147</v>
      </c>
      <c r="K96" s="148">
        <v>125</v>
      </c>
      <c r="L96" s="69"/>
      <c r="M96" s="69"/>
      <c r="N96" s="69"/>
      <c r="O96" s="69"/>
    </row>
    <row r="97" spans="1:15" ht="20.25" customHeight="1" x14ac:dyDescent="0.25">
      <c r="A97" s="184" t="s">
        <v>87</v>
      </c>
      <c r="B97" s="28" t="s">
        <v>90</v>
      </c>
      <c r="C97" s="69">
        <v>57</v>
      </c>
      <c r="D97" s="152" t="s">
        <v>90</v>
      </c>
      <c r="E97" s="69">
        <v>28</v>
      </c>
      <c r="F97" s="69">
        <v>61</v>
      </c>
      <c r="G97" s="69">
        <v>83</v>
      </c>
      <c r="H97" s="69">
        <v>366</v>
      </c>
      <c r="I97" s="69">
        <v>59</v>
      </c>
      <c r="J97" s="69">
        <v>53</v>
      </c>
      <c r="K97" s="148">
        <v>41</v>
      </c>
      <c r="L97" s="69"/>
      <c r="M97" s="69"/>
      <c r="N97" s="69"/>
      <c r="O97" s="69"/>
    </row>
    <row r="98" spans="1:15" ht="20.25" customHeight="1" x14ac:dyDescent="0.25">
      <c r="A98" s="184" t="s">
        <v>92</v>
      </c>
      <c r="B98" s="28" t="s">
        <v>90</v>
      </c>
      <c r="C98" s="69">
        <v>58910</v>
      </c>
      <c r="D98" s="152" t="s">
        <v>90</v>
      </c>
      <c r="E98" s="69">
        <v>53868</v>
      </c>
      <c r="F98" s="69">
        <v>58168</v>
      </c>
      <c r="G98" s="69">
        <v>57334</v>
      </c>
      <c r="H98" s="69">
        <v>61337</v>
      </c>
      <c r="I98" s="69">
        <v>58958</v>
      </c>
      <c r="J98" s="69">
        <v>61806</v>
      </c>
      <c r="K98" s="148">
        <v>61967</v>
      </c>
      <c r="L98" s="69"/>
      <c r="M98" s="69"/>
      <c r="N98" s="69"/>
      <c r="O98" s="69"/>
    </row>
    <row r="99" spans="1:15" ht="18" customHeight="1" x14ac:dyDescent="0.25">
      <c r="A99" s="184" t="s">
        <v>93</v>
      </c>
      <c r="B99" s="28" t="s">
        <v>90</v>
      </c>
      <c r="C99" s="69">
        <v>245</v>
      </c>
      <c r="D99" s="152" t="s">
        <v>90</v>
      </c>
      <c r="E99" s="69">
        <v>202</v>
      </c>
      <c r="F99" s="69">
        <v>206</v>
      </c>
      <c r="G99" s="69">
        <v>249</v>
      </c>
      <c r="H99" s="69">
        <v>242</v>
      </c>
      <c r="I99" s="69">
        <v>245</v>
      </c>
      <c r="J99" s="69">
        <v>231</v>
      </c>
      <c r="K99" s="148">
        <v>238</v>
      </c>
      <c r="L99" s="69"/>
      <c r="M99" s="69"/>
      <c r="N99" s="69"/>
      <c r="O99" s="69"/>
    </row>
    <row r="100" spans="1:15" ht="21.75" customHeight="1" x14ac:dyDescent="0.25">
      <c r="A100" s="186" t="s">
        <v>78</v>
      </c>
      <c r="B100" s="28" t="s">
        <v>90</v>
      </c>
      <c r="C100" s="69">
        <v>701</v>
      </c>
      <c r="D100" s="152" t="s">
        <v>90</v>
      </c>
      <c r="E100" s="69">
        <v>744</v>
      </c>
      <c r="F100" s="69">
        <v>729</v>
      </c>
      <c r="G100" s="69">
        <v>715</v>
      </c>
      <c r="H100" s="69">
        <v>980</v>
      </c>
      <c r="I100" s="69">
        <v>844</v>
      </c>
      <c r="J100" s="69">
        <v>791</v>
      </c>
      <c r="K100" s="148">
        <v>848</v>
      </c>
      <c r="L100" s="69"/>
      <c r="M100" s="69"/>
      <c r="N100" s="69"/>
      <c r="O100" s="69"/>
    </row>
    <row r="101" spans="1:15" ht="18" customHeight="1" x14ac:dyDescent="0.25">
      <c r="A101" s="184" t="s">
        <v>94</v>
      </c>
      <c r="B101" s="28" t="s">
        <v>90</v>
      </c>
      <c r="C101" s="69">
        <v>4841</v>
      </c>
      <c r="D101" s="152" t="s">
        <v>90</v>
      </c>
      <c r="E101" s="69">
        <v>3689</v>
      </c>
      <c r="F101" s="69">
        <v>4024</v>
      </c>
      <c r="G101" s="148">
        <v>4004</v>
      </c>
      <c r="H101" s="69">
        <v>5809</v>
      </c>
      <c r="I101" s="69">
        <v>4247</v>
      </c>
      <c r="J101" s="69">
        <v>4080</v>
      </c>
      <c r="K101" s="148">
        <v>4553</v>
      </c>
      <c r="L101" s="69"/>
      <c r="M101" s="69"/>
      <c r="N101" s="69"/>
      <c r="O101" s="69"/>
    </row>
    <row r="102" spans="1:15" ht="18.75" customHeight="1" x14ac:dyDescent="0.25">
      <c r="A102" s="184" t="s">
        <v>95</v>
      </c>
      <c r="B102" s="28" t="s">
        <v>90</v>
      </c>
      <c r="C102" s="69">
        <v>19</v>
      </c>
      <c r="D102" s="152" t="s">
        <v>90</v>
      </c>
      <c r="E102" s="69">
        <v>16</v>
      </c>
      <c r="F102" s="69">
        <v>23</v>
      </c>
      <c r="G102" s="69">
        <v>15</v>
      </c>
      <c r="H102" s="69">
        <v>16</v>
      </c>
      <c r="I102" s="69">
        <v>14</v>
      </c>
      <c r="J102" s="69">
        <v>14</v>
      </c>
      <c r="K102" s="148">
        <v>19</v>
      </c>
      <c r="L102" s="69"/>
      <c r="M102" s="69"/>
      <c r="N102" s="69"/>
      <c r="O102" s="69"/>
    </row>
    <row r="103" spans="1:15" ht="18" customHeight="1" x14ac:dyDescent="0.25">
      <c r="A103" s="20" t="s">
        <v>27</v>
      </c>
      <c r="B103" s="28" t="s">
        <v>90</v>
      </c>
      <c r="C103" s="151">
        <f>SUM(C92:C102)</f>
        <v>70670</v>
      </c>
      <c r="D103" s="151" t="s">
        <v>90</v>
      </c>
      <c r="E103" s="151">
        <f t="shared" ref="E103:F103" si="8">SUM(E92:E102)</f>
        <v>64430</v>
      </c>
      <c r="F103" s="151">
        <f t="shared" si="8"/>
        <v>68802</v>
      </c>
      <c r="G103" s="151">
        <f t="shared" ref="G103" si="9">SUM(G92:G102)</f>
        <v>67746</v>
      </c>
      <c r="H103" s="151">
        <f t="shared" ref="H103" si="10">SUM(H92:H102)</f>
        <v>75367</v>
      </c>
      <c r="I103" s="151">
        <f t="shared" ref="I103:J103" si="11">SUM(I92:I102)</f>
        <v>70838</v>
      </c>
      <c r="J103" s="132">
        <f t="shared" si="11"/>
        <v>73646</v>
      </c>
      <c r="K103" s="132">
        <f>SUM(K92:K102)</f>
        <v>74718</v>
      </c>
      <c r="L103" s="151">
        <f t="shared" ref="L103" si="12">SUM(L92:L102)</f>
        <v>0</v>
      </c>
      <c r="M103" s="151">
        <f t="shared" ref="M103" si="13">SUM(M92:M102)</f>
        <v>0</v>
      </c>
      <c r="N103" s="151">
        <f t="shared" ref="N103" si="14">SUM(N92:N102)</f>
        <v>0</v>
      </c>
      <c r="O103" s="151">
        <f t="shared" ref="O103" si="15">SUM(O92:O102)</f>
        <v>0</v>
      </c>
    </row>
    <row r="104" spans="1:15" ht="20.25" customHeight="1" x14ac:dyDescent="0.25">
      <c r="A104" s="217"/>
      <c r="B104" s="217"/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</row>
    <row r="105" spans="1:15" ht="39" x14ac:dyDescent="0.25">
      <c r="A105" s="1" t="s">
        <v>96</v>
      </c>
      <c r="B105" s="1" t="s">
        <v>3</v>
      </c>
      <c r="C105" s="4" t="s">
        <v>4</v>
      </c>
      <c r="D105" s="83" t="s">
        <v>5</v>
      </c>
      <c r="E105" s="4" t="s">
        <v>6</v>
      </c>
      <c r="F105" s="4" t="s">
        <v>7</v>
      </c>
      <c r="G105" s="4" t="s">
        <v>8</v>
      </c>
      <c r="H105" s="4" t="s">
        <v>9</v>
      </c>
      <c r="I105" s="4" t="s">
        <v>10</v>
      </c>
      <c r="J105" s="4" t="s">
        <v>11</v>
      </c>
      <c r="K105" s="4" t="s">
        <v>12</v>
      </c>
      <c r="L105" s="4" t="s">
        <v>13</v>
      </c>
      <c r="M105" s="4" t="s">
        <v>14</v>
      </c>
      <c r="N105" s="4" t="s">
        <v>15</v>
      </c>
      <c r="O105" s="4" t="s">
        <v>16</v>
      </c>
    </row>
    <row r="106" spans="1:15" ht="20.25" customHeight="1" x14ac:dyDescent="0.25">
      <c r="A106" s="21" t="s">
        <v>97</v>
      </c>
      <c r="B106" s="28" t="s">
        <v>90</v>
      </c>
      <c r="C106" s="69">
        <v>117</v>
      </c>
      <c r="D106" s="154" t="s">
        <v>90</v>
      </c>
      <c r="E106" s="69">
        <v>91</v>
      </c>
      <c r="F106" s="69">
        <v>115</v>
      </c>
      <c r="G106" s="69">
        <v>77</v>
      </c>
      <c r="H106" s="69">
        <v>92</v>
      </c>
      <c r="I106" s="69">
        <v>68</v>
      </c>
      <c r="J106" s="130">
        <v>65</v>
      </c>
      <c r="K106" s="71">
        <v>90</v>
      </c>
      <c r="L106" s="71"/>
      <c r="M106" s="71"/>
      <c r="N106" s="71"/>
      <c r="O106" s="71"/>
    </row>
    <row r="107" spans="1:15" ht="18.75" customHeight="1" x14ac:dyDescent="0.25">
      <c r="A107" s="22" t="s">
        <v>98</v>
      </c>
      <c r="B107" s="28" t="s">
        <v>90</v>
      </c>
      <c r="C107" s="69">
        <v>536</v>
      </c>
      <c r="D107" s="154" t="s">
        <v>90</v>
      </c>
      <c r="E107" s="69">
        <v>472</v>
      </c>
      <c r="F107" s="69">
        <v>523</v>
      </c>
      <c r="G107" s="69">
        <v>423</v>
      </c>
      <c r="H107" s="69">
        <v>537</v>
      </c>
      <c r="I107" s="69">
        <v>383</v>
      </c>
      <c r="J107" s="130">
        <v>409</v>
      </c>
      <c r="K107" s="71">
        <v>539</v>
      </c>
      <c r="L107" s="71"/>
      <c r="M107" s="71"/>
      <c r="N107" s="71"/>
      <c r="O107" s="71"/>
    </row>
    <row r="108" spans="1:15" ht="18.75" customHeight="1" x14ac:dyDescent="0.25">
      <c r="A108" s="23" t="s">
        <v>99</v>
      </c>
      <c r="B108" s="28" t="s">
        <v>90</v>
      </c>
      <c r="C108" s="69">
        <v>1337</v>
      </c>
      <c r="D108" s="154" t="s">
        <v>90</v>
      </c>
      <c r="E108" s="69">
        <v>1564</v>
      </c>
      <c r="F108" s="69">
        <v>1463</v>
      </c>
      <c r="G108" s="69">
        <v>1505</v>
      </c>
      <c r="H108" s="69">
        <v>1544</v>
      </c>
      <c r="I108" s="69">
        <v>1554</v>
      </c>
      <c r="J108" s="130">
        <v>1598</v>
      </c>
      <c r="K108" s="71">
        <v>1656</v>
      </c>
      <c r="L108" s="71"/>
      <c r="M108" s="71"/>
      <c r="N108" s="71"/>
      <c r="O108" s="71"/>
    </row>
    <row r="109" spans="1:15" ht="19.5" customHeight="1" x14ac:dyDescent="0.25">
      <c r="A109" s="24" t="s">
        <v>100</v>
      </c>
      <c r="B109" s="28" t="s">
        <v>90</v>
      </c>
      <c r="C109" s="69">
        <v>190</v>
      </c>
      <c r="D109" s="154" t="s">
        <v>90</v>
      </c>
      <c r="E109" s="69">
        <v>63</v>
      </c>
      <c r="F109" s="69">
        <v>100</v>
      </c>
      <c r="G109" s="69">
        <v>82</v>
      </c>
      <c r="H109" s="69">
        <v>92</v>
      </c>
      <c r="I109" s="69">
        <v>117</v>
      </c>
      <c r="J109" s="130">
        <v>92</v>
      </c>
      <c r="K109" s="71">
        <v>206</v>
      </c>
      <c r="L109" s="71"/>
      <c r="M109" s="71"/>
      <c r="N109" s="71"/>
      <c r="O109" s="71"/>
    </row>
    <row r="110" spans="1:15" ht="21.75" customHeight="1" x14ac:dyDescent="0.25">
      <c r="A110" s="25" t="s">
        <v>101</v>
      </c>
      <c r="B110" s="28" t="s">
        <v>90</v>
      </c>
      <c r="C110" s="69">
        <v>21</v>
      </c>
      <c r="D110" s="154" t="s">
        <v>90</v>
      </c>
      <c r="E110" s="69">
        <v>12</v>
      </c>
      <c r="F110" s="69">
        <v>16</v>
      </c>
      <c r="G110" s="69">
        <v>41</v>
      </c>
      <c r="H110" s="69">
        <v>11</v>
      </c>
      <c r="I110" s="69">
        <v>0</v>
      </c>
      <c r="J110" s="130">
        <v>8</v>
      </c>
      <c r="K110" s="71">
        <v>4</v>
      </c>
      <c r="L110" s="71"/>
      <c r="M110" s="71"/>
      <c r="N110" s="71"/>
      <c r="O110" s="71"/>
    </row>
    <row r="111" spans="1:15" ht="23.25" customHeight="1" x14ac:dyDescent="0.25">
      <c r="A111" s="55" t="s">
        <v>102</v>
      </c>
      <c r="B111" s="28" t="s">
        <v>90</v>
      </c>
      <c r="C111" s="69">
        <v>462</v>
      </c>
      <c r="D111" s="154" t="s">
        <v>90</v>
      </c>
      <c r="E111" s="69">
        <v>531</v>
      </c>
      <c r="F111" s="69">
        <v>435</v>
      </c>
      <c r="G111" s="69">
        <v>496</v>
      </c>
      <c r="H111" s="69">
        <v>410</v>
      </c>
      <c r="I111" s="69">
        <v>561</v>
      </c>
      <c r="J111" s="130">
        <v>535</v>
      </c>
      <c r="K111" s="71">
        <v>342</v>
      </c>
      <c r="L111" s="71"/>
      <c r="M111" s="71"/>
      <c r="N111" s="71"/>
      <c r="O111" s="71"/>
    </row>
    <row r="112" spans="1:15" ht="18.75" customHeight="1" x14ac:dyDescent="0.25">
      <c r="A112" s="17" t="s">
        <v>27</v>
      </c>
      <c r="B112" s="28" t="s">
        <v>90</v>
      </c>
      <c r="C112" s="151">
        <v>2662</v>
      </c>
      <c r="D112" s="152" t="s">
        <v>90</v>
      </c>
      <c r="E112" s="151">
        <v>2733</v>
      </c>
      <c r="F112" s="151">
        <f>SUM(F106:F111)</f>
        <v>2652</v>
      </c>
      <c r="G112" s="151">
        <f>SUM(G106:G111)</f>
        <v>2624</v>
      </c>
      <c r="H112" s="151">
        <f>SUM(H106:H111)</f>
        <v>2686</v>
      </c>
      <c r="I112" s="151">
        <f>SUM(I106:I111)</f>
        <v>2683</v>
      </c>
      <c r="J112" s="153">
        <f t="shared" ref="J112:K112" si="16">SUM(J106:J111)</f>
        <v>2707</v>
      </c>
      <c r="K112" s="153">
        <f t="shared" si="16"/>
        <v>2837</v>
      </c>
      <c r="L112" s="71"/>
      <c r="M112" s="71"/>
      <c r="N112" s="71"/>
      <c r="O112" s="71"/>
    </row>
    <row r="113" spans="1:15" ht="19.5" customHeight="1" x14ac:dyDescent="0.25">
      <c r="A113" s="218"/>
      <c r="B113" s="218"/>
      <c r="C113" s="218"/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</row>
    <row r="114" spans="1:15" ht="39" x14ac:dyDescent="0.25">
      <c r="A114" s="1" t="s">
        <v>103</v>
      </c>
      <c r="B114" s="1" t="s">
        <v>3</v>
      </c>
      <c r="C114" s="4" t="s">
        <v>4</v>
      </c>
      <c r="D114" s="83" t="s">
        <v>5</v>
      </c>
      <c r="E114" s="4" t="s">
        <v>6</v>
      </c>
      <c r="F114" s="4" t="s">
        <v>7</v>
      </c>
      <c r="G114" s="4" t="s">
        <v>8</v>
      </c>
      <c r="H114" s="4" t="s">
        <v>9</v>
      </c>
      <c r="I114" s="4" t="s">
        <v>10</v>
      </c>
      <c r="J114" s="4" t="s">
        <v>11</v>
      </c>
      <c r="K114" s="4" t="s">
        <v>12</v>
      </c>
      <c r="L114" s="4" t="s">
        <v>13</v>
      </c>
      <c r="M114" s="4" t="s">
        <v>14</v>
      </c>
      <c r="N114" s="4" t="s">
        <v>15</v>
      </c>
      <c r="O114" s="4" t="s">
        <v>16</v>
      </c>
    </row>
    <row r="115" spans="1:15" ht="18.75" customHeight="1" x14ac:dyDescent="0.25">
      <c r="A115" s="9" t="s">
        <v>104</v>
      </c>
      <c r="B115" s="28" t="s">
        <v>90</v>
      </c>
      <c r="C115" s="69">
        <v>574</v>
      </c>
      <c r="D115" s="152" t="s">
        <v>90</v>
      </c>
      <c r="E115" s="69">
        <v>562</v>
      </c>
      <c r="F115" s="69">
        <v>578</v>
      </c>
      <c r="G115" s="69">
        <v>576</v>
      </c>
      <c r="H115" s="69">
        <v>576</v>
      </c>
      <c r="I115" s="69">
        <v>543</v>
      </c>
      <c r="J115" s="91">
        <v>609</v>
      </c>
      <c r="K115" s="91">
        <v>433</v>
      </c>
      <c r="L115" s="72"/>
      <c r="M115" s="72"/>
      <c r="N115" s="72"/>
      <c r="O115" s="72"/>
    </row>
    <row r="116" spans="1:15" ht="18.75" customHeight="1" x14ac:dyDescent="0.25">
      <c r="A116" s="9" t="s">
        <v>105</v>
      </c>
      <c r="B116" s="28" t="s">
        <v>90</v>
      </c>
      <c r="C116" s="69">
        <v>2088</v>
      </c>
      <c r="D116" s="152" t="s">
        <v>90</v>
      </c>
      <c r="E116" s="69">
        <v>2171</v>
      </c>
      <c r="F116" s="69">
        <v>2074</v>
      </c>
      <c r="G116" s="69">
        <v>2048</v>
      </c>
      <c r="H116" s="69">
        <v>2110</v>
      </c>
      <c r="I116" s="69">
        <v>2140</v>
      </c>
      <c r="J116" s="91">
        <v>2098</v>
      </c>
      <c r="K116" s="91">
        <v>2404</v>
      </c>
      <c r="L116" s="72"/>
      <c r="M116" s="72"/>
      <c r="N116" s="72"/>
      <c r="O116" s="72"/>
    </row>
    <row r="117" spans="1:15" ht="18.75" customHeight="1" x14ac:dyDescent="0.25">
      <c r="A117" s="20" t="s">
        <v>27</v>
      </c>
      <c r="B117" s="28" t="s">
        <v>90</v>
      </c>
      <c r="C117" s="151">
        <v>2662</v>
      </c>
      <c r="D117" s="152" t="s">
        <v>90</v>
      </c>
      <c r="E117" s="151">
        <v>2733</v>
      </c>
      <c r="F117" s="151">
        <f>SUM(F115:F116)</f>
        <v>2652</v>
      </c>
      <c r="G117" s="151">
        <f>SUM(G115:G116)</f>
        <v>2624</v>
      </c>
      <c r="H117" s="151">
        <f>SUM(H115:H116)</f>
        <v>2686</v>
      </c>
      <c r="I117" s="151">
        <f>SUM(I115:I116)</f>
        <v>2683</v>
      </c>
      <c r="J117" s="132">
        <f t="shared" ref="J117:K117" si="17">SUM(J115:J116)</f>
        <v>2707</v>
      </c>
      <c r="K117" s="132">
        <f t="shared" si="17"/>
        <v>2837</v>
      </c>
      <c r="L117" s="97"/>
      <c r="M117" s="97"/>
      <c r="N117" s="97"/>
      <c r="O117" s="97"/>
    </row>
    <row r="118" spans="1:15" ht="19.5" customHeight="1" x14ac:dyDescent="0.25">
      <c r="A118" s="217"/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</row>
    <row r="119" spans="1:15" ht="39" x14ac:dyDescent="0.25">
      <c r="A119" s="1" t="s">
        <v>106</v>
      </c>
      <c r="B119" s="1" t="s">
        <v>3</v>
      </c>
      <c r="C119" s="4" t="s">
        <v>4</v>
      </c>
      <c r="D119" s="83" t="s">
        <v>5</v>
      </c>
      <c r="E119" s="4" t="s">
        <v>6</v>
      </c>
      <c r="F119" s="4" t="s">
        <v>7</v>
      </c>
      <c r="G119" s="4" t="s">
        <v>8</v>
      </c>
      <c r="H119" s="4" t="s">
        <v>9</v>
      </c>
      <c r="I119" s="4" t="s">
        <v>10</v>
      </c>
      <c r="J119" s="4" t="s">
        <v>11</v>
      </c>
      <c r="K119" s="4" t="s">
        <v>12</v>
      </c>
      <c r="L119" s="4" t="s">
        <v>13</v>
      </c>
      <c r="M119" s="4" t="s">
        <v>14</v>
      </c>
      <c r="N119" s="4" t="s">
        <v>15</v>
      </c>
      <c r="O119" s="4" t="s">
        <v>16</v>
      </c>
    </row>
    <row r="120" spans="1:15" ht="15.75" x14ac:dyDescent="0.25">
      <c r="A120" s="9" t="s">
        <v>107</v>
      </c>
      <c r="B120" s="28" t="s">
        <v>90</v>
      </c>
      <c r="C120" s="66">
        <v>0</v>
      </c>
      <c r="D120" s="143" t="s">
        <v>90</v>
      </c>
      <c r="E120" s="66">
        <v>0</v>
      </c>
      <c r="F120" s="66">
        <v>0</v>
      </c>
      <c r="G120" s="66">
        <v>0</v>
      </c>
      <c r="H120" s="66">
        <v>0</v>
      </c>
      <c r="I120" s="66">
        <v>0</v>
      </c>
      <c r="J120" s="155">
        <v>0</v>
      </c>
      <c r="K120" s="178">
        <v>7</v>
      </c>
      <c r="L120" s="156"/>
      <c r="M120" s="156"/>
      <c r="N120" s="156"/>
      <c r="O120" s="156"/>
    </row>
    <row r="121" spans="1:15" ht="15.75" x14ac:dyDescent="0.25">
      <c r="A121" s="9" t="s">
        <v>108</v>
      </c>
      <c r="B121" s="28" t="s">
        <v>90</v>
      </c>
      <c r="C121" s="66">
        <v>810</v>
      </c>
      <c r="D121" s="143" t="s">
        <v>90</v>
      </c>
      <c r="E121" s="66">
        <f>792</f>
        <v>792</v>
      </c>
      <c r="F121" s="66">
        <v>858</v>
      </c>
      <c r="G121" s="66">
        <v>727</v>
      </c>
      <c r="H121" s="66">
        <v>944</v>
      </c>
      <c r="I121" s="66">
        <v>941</v>
      </c>
      <c r="J121" s="155">
        <v>806</v>
      </c>
      <c r="K121" s="66">
        <v>1052</v>
      </c>
      <c r="L121" s="156"/>
      <c r="M121" s="156"/>
      <c r="N121" s="156"/>
      <c r="O121" s="156"/>
    </row>
    <row r="122" spans="1:15" ht="15.75" x14ac:dyDescent="0.25">
      <c r="A122" s="9" t="s">
        <v>44</v>
      </c>
      <c r="B122" s="28" t="s">
        <v>90</v>
      </c>
      <c r="C122" s="66">
        <v>0</v>
      </c>
      <c r="D122" s="143" t="s">
        <v>90</v>
      </c>
      <c r="E122" s="66">
        <v>0</v>
      </c>
      <c r="F122" s="66">
        <v>0</v>
      </c>
      <c r="G122" s="66">
        <v>0</v>
      </c>
      <c r="H122" s="66">
        <v>0</v>
      </c>
      <c r="I122" s="66">
        <v>0</v>
      </c>
      <c r="J122" s="66">
        <v>0</v>
      </c>
      <c r="K122" s="66">
        <v>0</v>
      </c>
      <c r="L122" s="156"/>
      <c r="M122" s="156"/>
      <c r="N122" s="156"/>
      <c r="O122" s="156"/>
    </row>
    <row r="123" spans="1:15" ht="15.75" x14ac:dyDescent="0.25">
      <c r="A123" s="9" t="s">
        <v>18</v>
      </c>
      <c r="B123" s="28" t="s">
        <v>90</v>
      </c>
      <c r="C123" s="66">
        <v>1222</v>
      </c>
      <c r="D123" s="143" t="s">
        <v>90</v>
      </c>
      <c r="E123" s="66">
        <v>1310</v>
      </c>
      <c r="F123" s="66">
        <v>1098</v>
      </c>
      <c r="G123" s="66">
        <v>1209</v>
      </c>
      <c r="H123" s="66">
        <v>1065</v>
      </c>
      <c r="I123" s="66">
        <f>1147+5+1+9+3+5</f>
        <v>1170</v>
      </c>
      <c r="J123" s="155">
        <v>1539</v>
      </c>
      <c r="K123" s="66">
        <f>1037+394+4+1+1+1</f>
        <v>1438</v>
      </c>
      <c r="L123" s="156"/>
      <c r="M123" s="156"/>
      <c r="N123" s="156"/>
      <c r="O123" s="156"/>
    </row>
    <row r="124" spans="1:15" ht="15.75" x14ac:dyDescent="0.25">
      <c r="A124" s="9" t="s">
        <v>109</v>
      </c>
      <c r="B124" s="28" t="s">
        <v>90</v>
      </c>
      <c r="C124" s="66">
        <v>289</v>
      </c>
      <c r="D124" s="143" t="s">
        <v>90</v>
      </c>
      <c r="E124" s="66">
        <v>346</v>
      </c>
      <c r="F124" s="66">
        <v>351</v>
      </c>
      <c r="G124" s="66">
        <v>383</v>
      </c>
      <c r="H124" s="66">
        <v>335</v>
      </c>
      <c r="I124" s="66">
        <v>330</v>
      </c>
      <c r="J124" s="155">
        <v>321</v>
      </c>
      <c r="K124" s="66">
        <v>333</v>
      </c>
      <c r="L124" s="156"/>
      <c r="M124" s="156"/>
      <c r="N124" s="156"/>
      <c r="O124" s="156"/>
    </row>
    <row r="125" spans="1:15" ht="15.75" x14ac:dyDescent="0.25">
      <c r="A125" s="9" t="s">
        <v>110</v>
      </c>
      <c r="B125" s="28" t="s">
        <v>90</v>
      </c>
      <c r="C125" s="66">
        <v>54</v>
      </c>
      <c r="D125" s="143" t="s">
        <v>90</v>
      </c>
      <c r="E125" s="66">
        <v>98</v>
      </c>
      <c r="F125" s="66">
        <v>84</v>
      </c>
      <c r="G125" s="66">
        <v>93</v>
      </c>
      <c r="H125" s="66">
        <v>94</v>
      </c>
      <c r="I125" s="66">
        <v>53</v>
      </c>
      <c r="J125" s="155">
        <v>18</v>
      </c>
      <c r="K125" s="66">
        <v>5</v>
      </c>
      <c r="L125" s="156"/>
      <c r="M125" s="156"/>
      <c r="N125" s="156"/>
      <c r="O125" s="156"/>
    </row>
    <row r="126" spans="1:15" ht="15.75" x14ac:dyDescent="0.25">
      <c r="A126" s="9" t="s">
        <v>50</v>
      </c>
      <c r="B126" s="28" t="s">
        <v>90</v>
      </c>
      <c r="C126" s="66">
        <v>0</v>
      </c>
      <c r="D126" s="143" t="s">
        <v>90</v>
      </c>
      <c r="E126" s="66">
        <v>0</v>
      </c>
      <c r="F126" s="66">
        <v>0</v>
      </c>
      <c r="G126" s="66">
        <v>0</v>
      </c>
      <c r="H126" s="66">
        <v>0</v>
      </c>
      <c r="I126" s="66">
        <v>0</v>
      </c>
      <c r="J126" s="155">
        <v>0</v>
      </c>
      <c r="K126" s="66">
        <v>0</v>
      </c>
      <c r="L126" s="156"/>
      <c r="M126" s="156"/>
      <c r="N126" s="156"/>
      <c r="O126" s="156"/>
    </row>
    <row r="127" spans="1:15" ht="15.75" x14ac:dyDescent="0.25">
      <c r="A127" s="9" t="s">
        <v>111</v>
      </c>
      <c r="B127" s="28" t="s">
        <v>90</v>
      </c>
      <c r="C127" s="66">
        <v>281</v>
      </c>
      <c r="D127" s="143" t="s">
        <v>90</v>
      </c>
      <c r="E127" s="66">
        <v>176</v>
      </c>
      <c r="F127" s="66">
        <v>254</v>
      </c>
      <c r="G127" s="66">
        <v>204</v>
      </c>
      <c r="H127" s="66">
        <v>238</v>
      </c>
      <c r="I127" s="66">
        <v>185</v>
      </c>
      <c r="J127" s="155">
        <v>22</v>
      </c>
      <c r="K127" s="66">
        <v>2</v>
      </c>
      <c r="L127" s="156"/>
      <c r="M127" s="156"/>
      <c r="N127" s="156"/>
      <c r="O127" s="156"/>
    </row>
    <row r="128" spans="1:15" ht="15.75" x14ac:dyDescent="0.25">
      <c r="A128" s="9" t="s">
        <v>112</v>
      </c>
      <c r="B128" s="28" t="s">
        <v>90</v>
      </c>
      <c r="C128" s="66">
        <v>6</v>
      </c>
      <c r="D128" s="143" t="s">
        <v>90</v>
      </c>
      <c r="E128" s="66">
        <v>11</v>
      </c>
      <c r="F128" s="66">
        <v>7</v>
      </c>
      <c r="G128" s="66">
        <v>8</v>
      </c>
      <c r="H128" s="66">
        <v>10</v>
      </c>
      <c r="I128" s="66">
        <v>4</v>
      </c>
      <c r="J128" s="155">
        <v>1</v>
      </c>
      <c r="K128" s="66">
        <v>0</v>
      </c>
      <c r="L128" s="156"/>
      <c r="M128" s="156"/>
      <c r="N128" s="156"/>
      <c r="O128" s="156"/>
    </row>
    <row r="129" spans="1:15" ht="15.75" x14ac:dyDescent="0.25">
      <c r="A129" s="26" t="s">
        <v>27</v>
      </c>
      <c r="B129" s="28" t="s">
        <v>90</v>
      </c>
      <c r="C129" s="151">
        <f>SUM(C120:C128)</f>
        <v>2662</v>
      </c>
      <c r="D129" s="143" t="s">
        <v>90</v>
      </c>
      <c r="E129" s="151">
        <f t="shared" ref="E129:O129" si="18">SUM(E120:E128)</f>
        <v>2733</v>
      </c>
      <c r="F129" s="151">
        <f t="shared" si="18"/>
        <v>2652</v>
      </c>
      <c r="G129" s="151">
        <f t="shared" si="18"/>
        <v>2624</v>
      </c>
      <c r="H129" s="140">
        <f t="shared" si="18"/>
        <v>2686</v>
      </c>
      <c r="I129" s="151">
        <f t="shared" si="18"/>
        <v>2683</v>
      </c>
      <c r="J129" s="133">
        <f>SUM(J120:J128)</f>
        <v>2707</v>
      </c>
      <c r="K129" s="153">
        <f>SUM(K120:K128)</f>
        <v>2837</v>
      </c>
      <c r="L129" s="151">
        <f t="shared" si="18"/>
        <v>0</v>
      </c>
      <c r="M129" s="151">
        <f t="shared" si="18"/>
        <v>0</v>
      </c>
      <c r="N129" s="151">
        <f t="shared" si="18"/>
        <v>0</v>
      </c>
      <c r="O129" s="151">
        <f t="shared" si="18"/>
        <v>0</v>
      </c>
    </row>
    <row r="130" spans="1:15" ht="16.5" customHeight="1" x14ac:dyDescent="0.25">
      <c r="A130" s="217"/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</row>
    <row r="131" spans="1:15" ht="39" x14ac:dyDescent="0.25">
      <c r="A131" s="10" t="s">
        <v>113</v>
      </c>
      <c r="B131" s="15" t="s">
        <v>3</v>
      </c>
      <c r="C131" s="4" t="s">
        <v>4</v>
      </c>
      <c r="D131" s="83" t="s">
        <v>5</v>
      </c>
      <c r="E131" s="4" t="s">
        <v>6</v>
      </c>
      <c r="F131" s="4" t="s">
        <v>7</v>
      </c>
      <c r="G131" s="4" t="s">
        <v>8</v>
      </c>
      <c r="H131" s="4" t="s">
        <v>9</v>
      </c>
      <c r="I131" s="4" t="s">
        <v>10</v>
      </c>
      <c r="J131" s="4" t="s">
        <v>11</v>
      </c>
      <c r="K131" s="4" t="s">
        <v>12</v>
      </c>
      <c r="L131" s="4" t="s">
        <v>13</v>
      </c>
      <c r="M131" s="4" t="s">
        <v>14</v>
      </c>
      <c r="N131" s="4" t="s">
        <v>15</v>
      </c>
      <c r="O131" s="4" t="s">
        <v>16</v>
      </c>
    </row>
    <row r="132" spans="1:15" ht="21" customHeight="1" x14ac:dyDescent="0.25">
      <c r="A132" s="11" t="s">
        <v>114</v>
      </c>
      <c r="B132" s="157" t="s">
        <v>90</v>
      </c>
      <c r="C132" s="140">
        <v>448</v>
      </c>
      <c r="D132" s="143" t="s">
        <v>90</v>
      </c>
      <c r="E132" s="140">
        <v>405</v>
      </c>
      <c r="F132" s="140">
        <v>355</v>
      </c>
      <c r="G132" s="140">
        <v>379</v>
      </c>
      <c r="H132" s="146">
        <v>407</v>
      </c>
      <c r="I132" s="158">
        <v>491</v>
      </c>
      <c r="J132" s="179">
        <v>422</v>
      </c>
      <c r="K132" s="179">
        <v>466</v>
      </c>
      <c r="L132" s="159"/>
      <c r="M132" s="159"/>
      <c r="N132" s="159"/>
      <c r="O132" s="159"/>
    </row>
    <row r="134" spans="1:15" ht="15.75" x14ac:dyDescent="0.25">
      <c r="B134" s="113"/>
      <c r="C134" s="113"/>
      <c r="D134" s="113"/>
      <c r="E134" s="113"/>
      <c r="F134" s="113"/>
      <c r="G134" s="113" t="s">
        <v>115</v>
      </c>
      <c r="H134" s="113"/>
      <c r="I134" s="113"/>
    </row>
    <row r="135" spans="1:15" ht="15.75" x14ac:dyDescent="0.25">
      <c r="B135" s="113"/>
      <c r="C135" s="113"/>
      <c r="D135" s="113"/>
      <c r="E135" s="113"/>
      <c r="F135" s="113"/>
      <c r="G135" s="113"/>
      <c r="H135" s="113"/>
      <c r="I135" s="114"/>
    </row>
    <row r="136" spans="1:15" ht="15.75" x14ac:dyDescent="0.25">
      <c r="B136" s="113"/>
      <c r="C136" s="113"/>
      <c r="D136" s="113"/>
      <c r="E136" s="113"/>
      <c r="F136" s="113"/>
      <c r="G136" s="113"/>
      <c r="H136" s="113"/>
      <c r="I136" s="113"/>
    </row>
    <row r="137" spans="1:15" ht="15.75" x14ac:dyDescent="0.25">
      <c r="B137" s="113"/>
      <c r="C137" s="113"/>
      <c r="D137" s="115"/>
      <c r="E137" s="115"/>
      <c r="F137" s="115"/>
      <c r="G137" s="115"/>
      <c r="H137" s="115"/>
      <c r="I137" s="113"/>
      <c r="M137" s="180"/>
    </row>
    <row r="138" spans="1:15" ht="15.75" x14ac:dyDescent="0.25">
      <c r="B138" s="219" t="s">
        <v>116</v>
      </c>
      <c r="C138" s="219"/>
      <c r="D138" s="219"/>
      <c r="E138" s="219"/>
      <c r="F138" s="219"/>
      <c r="G138" s="219"/>
      <c r="H138" s="219"/>
      <c r="I138" s="219"/>
    </row>
    <row r="139" spans="1:15" ht="15.75" x14ac:dyDescent="0.25">
      <c r="B139" s="219" t="s">
        <v>117</v>
      </c>
      <c r="C139" s="219"/>
      <c r="D139" s="219"/>
      <c r="E139" s="219"/>
      <c r="F139" s="219"/>
      <c r="G139" s="219"/>
      <c r="H139" s="219"/>
      <c r="I139" s="219"/>
    </row>
    <row r="140" spans="1:15" ht="15.75" x14ac:dyDescent="0.25">
      <c r="B140" s="219" t="s">
        <v>118</v>
      </c>
      <c r="C140" s="219"/>
      <c r="D140" s="219"/>
      <c r="E140" s="219"/>
      <c r="F140" s="219"/>
      <c r="G140" s="219"/>
      <c r="H140" s="219"/>
      <c r="I140" s="219"/>
    </row>
  </sheetData>
  <mergeCells count="24"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  <mergeCell ref="D54:D62"/>
    <mergeCell ref="A64:O64"/>
    <mergeCell ref="A19:O19"/>
    <mergeCell ref="A130:O130"/>
    <mergeCell ref="A118:O118"/>
    <mergeCell ref="A113:O113"/>
    <mergeCell ref="A104:O104"/>
    <mergeCell ref="A90:O9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zoomScale="80" zoomScaleNormal="80" workbookViewId="0">
      <pane xSplit="1" topLeftCell="B1" activePane="topRight" state="frozen"/>
      <selection pane="topRight" sqref="A1:O1"/>
    </sheetView>
  </sheetViews>
  <sheetFormatPr defaultRowHeight="15" x14ac:dyDescent="0.25"/>
  <cols>
    <col min="1" max="1" width="46.7109375" customWidth="1"/>
    <col min="2" max="2" width="7.42578125" bestFit="1" customWidth="1"/>
    <col min="3" max="3" width="11.28515625" style="78" customWidth="1"/>
    <col min="4" max="4" width="11.5703125" customWidth="1"/>
    <col min="5" max="5" width="10.5703125" style="78" customWidth="1"/>
    <col min="6" max="6" width="12.7109375" style="78" customWidth="1"/>
    <col min="7" max="7" width="17.5703125" style="78" customWidth="1"/>
    <col min="8" max="8" width="16.7109375" style="78" customWidth="1"/>
    <col min="9" max="9" width="16.42578125" style="78" customWidth="1"/>
    <col min="10" max="10" width="17" style="78" customWidth="1"/>
    <col min="11" max="11" width="13.5703125" style="78" customWidth="1"/>
    <col min="12" max="12" width="9.28515625" style="78" customWidth="1"/>
    <col min="13" max="13" width="9.7109375" style="78" bestFit="1" customWidth="1"/>
    <col min="14" max="14" width="10.28515625" style="78" customWidth="1"/>
    <col min="15" max="15" width="10.140625" style="78" customWidth="1"/>
  </cols>
  <sheetData>
    <row r="1" spans="1:15" ht="99" customHeight="1" x14ac:dyDescent="0.25">
      <c r="A1" s="246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1:15" ht="18.75" customHeight="1" x14ac:dyDescent="0.25">
      <c r="A2" s="220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1:15" ht="15.75" customHeight="1" x14ac:dyDescent="0.25">
      <c r="A3" s="248" t="s">
        <v>119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ht="51.6" customHeight="1" x14ac:dyDescent="0.25">
      <c r="A4" s="31" t="s">
        <v>120</v>
      </c>
      <c r="B4" s="44" t="s">
        <v>121</v>
      </c>
      <c r="C4" s="210" t="s">
        <v>4</v>
      </c>
      <c r="D4" s="211" t="s">
        <v>5</v>
      </c>
      <c r="E4" s="210" t="s">
        <v>6</v>
      </c>
      <c r="F4" s="210" t="s">
        <v>7</v>
      </c>
      <c r="G4" s="210" t="s">
        <v>8</v>
      </c>
      <c r="H4" s="210" t="s">
        <v>9</v>
      </c>
      <c r="I4" s="210" t="s">
        <v>10</v>
      </c>
      <c r="J4" s="210" t="s">
        <v>11</v>
      </c>
      <c r="K4" s="210" t="s">
        <v>12</v>
      </c>
      <c r="L4" s="210" t="s">
        <v>13</v>
      </c>
      <c r="M4" s="210" t="s">
        <v>14</v>
      </c>
      <c r="N4" s="210" t="s">
        <v>15</v>
      </c>
      <c r="O4" s="210" t="s">
        <v>16</v>
      </c>
    </row>
    <row r="5" spans="1:15" ht="24" customHeight="1" x14ac:dyDescent="0.25">
      <c r="A5" s="164" t="s">
        <v>122</v>
      </c>
      <c r="B5" s="250" t="s">
        <v>123</v>
      </c>
      <c r="C5" s="170">
        <f>C6/C7</f>
        <v>0.95810132359653122</v>
      </c>
      <c r="D5" s="250" t="s">
        <v>124</v>
      </c>
      <c r="E5" s="170">
        <f>E6/E7</f>
        <v>0.96403791654451287</v>
      </c>
      <c r="F5" s="170">
        <f>F6/F7</f>
        <v>0.95779633327282632</v>
      </c>
      <c r="G5" s="170">
        <f>G6/G7</f>
        <v>0.95559450774174703</v>
      </c>
      <c r="H5" s="170">
        <f>H6/H7</f>
        <v>0.95632031767041692</v>
      </c>
      <c r="I5" s="171">
        <v>0.96365313653136531</v>
      </c>
      <c r="J5" s="170">
        <f>J6/J7</f>
        <v>1.1443832599118944</v>
      </c>
      <c r="K5" s="121">
        <f>K6/K7</f>
        <v>1.169362613818961</v>
      </c>
      <c r="L5" s="76"/>
      <c r="M5" s="76"/>
      <c r="N5" s="76"/>
      <c r="O5" s="76"/>
    </row>
    <row r="6" spans="1:15" ht="15.75" x14ac:dyDescent="0.25">
      <c r="A6" s="34" t="s">
        <v>125</v>
      </c>
      <c r="B6" s="251"/>
      <c r="C6" s="60">
        <v>10496</v>
      </c>
      <c r="D6" s="251"/>
      <c r="E6" s="60">
        <v>9865</v>
      </c>
      <c r="F6" s="60">
        <v>10553</v>
      </c>
      <c r="G6" s="60">
        <v>9813</v>
      </c>
      <c r="H6" s="60">
        <v>10115</v>
      </c>
      <c r="I6" s="60">
        <v>10446</v>
      </c>
      <c r="J6" s="60">
        <v>10391</v>
      </c>
      <c r="K6" s="70">
        <v>10916</v>
      </c>
      <c r="L6" s="67"/>
      <c r="M6" s="67"/>
      <c r="N6" s="67"/>
      <c r="O6" s="67"/>
    </row>
    <row r="7" spans="1:15" ht="15.75" x14ac:dyDescent="0.25">
      <c r="A7" s="35" t="s">
        <v>126</v>
      </c>
      <c r="B7" s="252"/>
      <c r="C7" s="60">
        <v>10955</v>
      </c>
      <c r="D7" s="252"/>
      <c r="E7" s="60">
        <v>10233</v>
      </c>
      <c r="F7" s="60">
        <v>11018</v>
      </c>
      <c r="G7" s="60">
        <v>10269</v>
      </c>
      <c r="H7" s="60">
        <v>10577</v>
      </c>
      <c r="I7" s="60">
        <v>10840</v>
      </c>
      <c r="J7" s="60">
        <v>9080</v>
      </c>
      <c r="K7" s="70">
        <v>9335</v>
      </c>
      <c r="L7" s="67"/>
      <c r="M7" s="67"/>
      <c r="N7" s="67"/>
      <c r="O7" s="67"/>
    </row>
    <row r="8" spans="1:15" ht="15.75" x14ac:dyDescent="0.25">
      <c r="A8" s="39" t="s">
        <v>127</v>
      </c>
      <c r="B8" s="237" t="s">
        <v>128</v>
      </c>
      <c r="C8" s="102">
        <f>C9/C10</f>
        <v>8.5333333333333332</v>
      </c>
      <c r="D8" s="237" t="s">
        <v>129</v>
      </c>
      <c r="E8" s="102">
        <f>E9/E10</f>
        <v>8.8159070598748883</v>
      </c>
      <c r="F8" s="102">
        <f>F9/F10</f>
        <v>9.3472099202834364</v>
      </c>
      <c r="G8" s="102">
        <f>G9/G10</f>
        <v>9.327946768060837</v>
      </c>
      <c r="H8" s="102">
        <f>H9/H10</f>
        <v>8.5286677908937598</v>
      </c>
      <c r="I8" s="102">
        <v>9.2853333333333339</v>
      </c>
      <c r="J8" s="102">
        <f t="shared" ref="J8:K8" si="0">J9/J10</f>
        <v>8.7687763713080162</v>
      </c>
      <c r="K8" s="117">
        <f t="shared" si="0"/>
        <v>8.5750196386488611</v>
      </c>
      <c r="L8" s="73"/>
      <c r="M8" s="73"/>
      <c r="N8" s="73"/>
      <c r="O8" s="73"/>
    </row>
    <row r="9" spans="1:15" x14ac:dyDescent="0.25">
      <c r="A9" s="34" t="s">
        <v>125</v>
      </c>
      <c r="B9" s="238"/>
      <c r="C9" s="67">
        <v>10496</v>
      </c>
      <c r="D9" s="238"/>
      <c r="E9" s="67">
        <v>9865</v>
      </c>
      <c r="F9" s="67">
        <v>10553</v>
      </c>
      <c r="G9" s="67">
        <v>9813</v>
      </c>
      <c r="H9" s="67">
        <v>10115</v>
      </c>
      <c r="I9" s="67">
        <v>10446</v>
      </c>
      <c r="J9" s="67">
        <v>10391</v>
      </c>
      <c r="K9" s="70">
        <v>10916</v>
      </c>
      <c r="L9" s="67"/>
      <c r="M9" s="67"/>
      <c r="N9" s="67"/>
      <c r="O9" s="67"/>
    </row>
    <row r="10" spans="1:15" ht="15.75" thickBot="1" x14ac:dyDescent="0.3">
      <c r="A10" s="36" t="s">
        <v>130</v>
      </c>
      <c r="B10" s="239"/>
      <c r="C10" s="67">
        <v>1230</v>
      </c>
      <c r="D10" s="239"/>
      <c r="E10" s="67">
        <v>1119</v>
      </c>
      <c r="F10" s="67">
        <v>1129</v>
      </c>
      <c r="G10" s="67">
        <v>1052</v>
      </c>
      <c r="H10" s="67">
        <v>1186</v>
      </c>
      <c r="I10" s="67">
        <v>1125</v>
      </c>
      <c r="J10" s="70">
        <v>1185</v>
      </c>
      <c r="K10" s="70">
        <v>1273</v>
      </c>
      <c r="L10" s="67"/>
      <c r="M10" s="67"/>
      <c r="N10" s="67"/>
      <c r="O10" s="67"/>
    </row>
    <row r="11" spans="1:15" ht="29.45" customHeight="1" x14ac:dyDescent="0.25">
      <c r="A11" s="39" t="s">
        <v>131</v>
      </c>
      <c r="B11" s="237" t="s">
        <v>132</v>
      </c>
      <c r="C11" s="102">
        <f>((1-C12)*C13/C12)*24</f>
        <v>8.9560975609756213</v>
      </c>
      <c r="D11" s="237" t="s">
        <v>132</v>
      </c>
      <c r="E11" s="102">
        <f>((1-E12)*E13/E12)*24</f>
        <v>7.8927613941018704</v>
      </c>
      <c r="F11" s="102">
        <f>((1-F12)*F13/F12)*24</f>
        <v>9.8848538529672201</v>
      </c>
      <c r="G11" s="102">
        <f>((1-G12)*G13/G12)*24</f>
        <v>10.40304182509505</v>
      </c>
      <c r="H11" s="102">
        <f>((1-H12)*H13/H12)*24</f>
        <v>9.3490725126475596</v>
      </c>
      <c r="I11" s="102">
        <v>8.4053333333333349</v>
      </c>
      <c r="J11" s="117">
        <f t="shared" ref="J11:K11" si="1">((1-J12)*J13/J12)*24</f>
        <v>10.471719504513961</v>
      </c>
      <c r="K11" s="117">
        <f t="shared" si="1"/>
        <v>10.450705054113692</v>
      </c>
      <c r="L11" s="73"/>
      <c r="M11" s="73"/>
      <c r="N11" s="73"/>
      <c r="O11" s="73"/>
    </row>
    <row r="12" spans="1:15" ht="24" customHeight="1" x14ac:dyDescent="0.25">
      <c r="A12" s="34" t="s">
        <v>122</v>
      </c>
      <c r="B12" s="238"/>
      <c r="C12" s="103">
        <f>C5</f>
        <v>0.95810132359653122</v>
      </c>
      <c r="D12" s="238"/>
      <c r="E12" s="103">
        <f>E5</f>
        <v>0.96403791654451287</v>
      </c>
      <c r="F12" s="103">
        <f>F5</f>
        <v>0.95779633327282632</v>
      </c>
      <c r="G12" s="103">
        <f>G5</f>
        <v>0.95559450774174703</v>
      </c>
      <c r="H12" s="103">
        <f>H5</f>
        <v>0.95632031767041692</v>
      </c>
      <c r="I12" s="77">
        <v>0.96365313653136531</v>
      </c>
      <c r="J12" s="103">
        <v>0.9526</v>
      </c>
      <c r="K12" s="181">
        <v>0.95169999999999999</v>
      </c>
      <c r="L12" s="77"/>
      <c r="M12" s="77"/>
      <c r="N12" s="77"/>
      <c r="O12" s="77"/>
    </row>
    <row r="13" spans="1:15" ht="27.75" customHeight="1" thickBot="1" x14ac:dyDescent="0.3">
      <c r="A13" s="35" t="s">
        <v>133</v>
      </c>
      <c r="B13" s="239"/>
      <c r="C13" s="104">
        <f>C8</f>
        <v>8.5333333333333332</v>
      </c>
      <c r="D13" s="239"/>
      <c r="E13" s="104">
        <f>E8</f>
        <v>8.8159070598748883</v>
      </c>
      <c r="F13" s="104">
        <f>F8</f>
        <v>9.3472099202834364</v>
      </c>
      <c r="G13" s="104">
        <f>G8</f>
        <v>9.327946768060837</v>
      </c>
      <c r="H13" s="104">
        <f>H8</f>
        <v>8.5286677908937598</v>
      </c>
      <c r="I13" s="104">
        <v>9.2853333333333339</v>
      </c>
      <c r="J13" s="104">
        <f>J8</f>
        <v>8.7687763713080162</v>
      </c>
      <c r="K13" s="182">
        <v>8.58</v>
      </c>
      <c r="L13" s="68"/>
      <c r="M13" s="68"/>
      <c r="N13" s="68"/>
      <c r="O13" s="68"/>
    </row>
    <row r="14" spans="1:15" ht="32.1" customHeight="1" x14ac:dyDescent="0.25">
      <c r="A14" s="39" t="s">
        <v>134</v>
      </c>
      <c r="B14" s="237" t="s">
        <v>135</v>
      </c>
      <c r="C14" s="105">
        <v>4.1200000000000001E-2</v>
      </c>
      <c r="D14" s="253" t="s">
        <v>135</v>
      </c>
      <c r="E14" s="105">
        <f>E15/E16</f>
        <v>4.111986001749781E-2</v>
      </c>
      <c r="F14" s="105">
        <f>F15/F16</f>
        <v>3.8391224862888484E-2</v>
      </c>
      <c r="G14" s="105">
        <f>G15/G16</f>
        <v>4.9348230912476726E-2</v>
      </c>
      <c r="H14" s="106">
        <f>(H15/H16)</f>
        <v>5.3800170794192997E-2</v>
      </c>
      <c r="I14" s="188">
        <f>(I15/I16)</f>
        <v>3.9007092198581561E-2</v>
      </c>
      <c r="J14" s="134">
        <f>(J15/J16)</f>
        <v>2.8109028960817718E-2</v>
      </c>
      <c r="K14" s="134">
        <f>(K15/K16)</f>
        <v>3.6781609195402298E-2</v>
      </c>
      <c r="L14" s="68"/>
      <c r="M14" s="68"/>
      <c r="N14" s="68"/>
      <c r="O14" s="68"/>
    </row>
    <row r="15" spans="1:15" ht="35.1" customHeight="1" x14ac:dyDescent="0.25">
      <c r="A15" s="37" t="s">
        <v>136</v>
      </c>
      <c r="B15" s="238"/>
      <c r="C15" s="99">
        <v>50</v>
      </c>
      <c r="D15" s="254"/>
      <c r="E15" s="27">
        <v>47</v>
      </c>
      <c r="F15" s="27">
        <v>42</v>
      </c>
      <c r="G15" s="27">
        <v>53</v>
      </c>
      <c r="H15" s="27">
        <v>63</v>
      </c>
      <c r="I15" s="68">
        <v>44</v>
      </c>
      <c r="J15" s="85">
        <v>33</v>
      </c>
      <c r="K15" s="85">
        <v>48</v>
      </c>
      <c r="L15" s="68"/>
      <c r="M15" s="68"/>
      <c r="N15" s="68"/>
      <c r="O15" s="68"/>
    </row>
    <row r="16" spans="1:15" ht="22.5" customHeight="1" x14ac:dyDescent="0.25">
      <c r="A16" s="38" t="s">
        <v>137</v>
      </c>
      <c r="B16" s="239"/>
      <c r="C16" s="99">
        <v>1215</v>
      </c>
      <c r="D16" s="255"/>
      <c r="E16" s="99">
        <v>1143</v>
      </c>
      <c r="F16" s="99">
        <v>1094</v>
      </c>
      <c r="G16" s="99">
        <v>1074</v>
      </c>
      <c r="H16" s="99">
        <v>1171</v>
      </c>
      <c r="I16" s="67">
        <v>1128</v>
      </c>
      <c r="J16" s="70">
        <v>1174</v>
      </c>
      <c r="K16" s="70">
        <v>1305</v>
      </c>
      <c r="L16" s="67"/>
      <c r="M16" s="67"/>
      <c r="N16" s="67"/>
      <c r="O16" s="67"/>
    </row>
    <row r="17" spans="1:15" ht="15.75" x14ac:dyDescent="0.25">
      <c r="A17" s="39" t="s">
        <v>138</v>
      </c>
      <c r="B17" s="237" t="s">
        <v>139</v>
      </c>
      <c r="C17" s="105">
        <v>1.2999999999999999E-2</v>
      </c>
      <c r="D17" s="253" t="s">
        <v>139</v>
      </c>
      <c r="E17" s="105">
        <v>0</v>
      </c>
      <c r="F17" s="106">
        <v>9.9000000000000008E-3</v>
      </c>
      <c r="G17" s="106">
        <f>IF(G19="","",G18/G19)</f>
        <v>2.1739130434782608E-2</v>
      </c>
      <c r="H17" s="106">
        <f>H18/H19</f>
        <v>3.4482758620689655E-2</v>
      </c>
      <c r="I17" s="76">
        <v>1.0752688172043012E-2</v>
      </c>
      <c r="J17" s="135">
        <v>0</v>
      </c>
      <c r="K17" s="135">
        <v>0</v>
      </c>
      <c r="L17" s="76"/>
      <c r="M17" s="76"/>
      <c r="N17" s="76"/>
      <c r="O17" s="76"/>
    </row>
    <row r="18" spans="1:15" ht="23.25" customHeight="1" x14ac:dyDescent="0.25">
      <c r="A18" s="34" t="s">
        <v>140</v>
      </c>
      <c r="B18" s="238"/>
      <c r="C18" s="27">
        <v>2</v>
      </c>
      <c r="D18" s="254"/>
      <c r="E18" s="27">
        <v>0</v>
      </c>
      <c r="F18" s="27">
        <v>1</v>
      </c>
      <c r="G18" s="27">
        <v>1</v>
      </c>
      <c r="H18" s="27">
        <v>4</v>
      </c>
      <c r="I18" s="68">
        <v>1</v>
      </c>
      <c r="J18" s="85">
        <v>0</v>
      </c>
      <c r="K18" s="85">
        <v>0</v>
      </c>
      <c r="L18" s="68"/>
      <c r="M18" s="68"/>
      <c r="N18" s="68"/>
      <c r="O18" s="68"/>
    </row>
    <row r="19" spans="1:15" ht="31.5" customHeight="1" x14ac:dyDescent="0.25">
      <c r="A19" s="35" t="s">
        <v>141</v>
      </c>
      <c r="B19" s="239"/>
      <c r="C19" s="27">
        <v>154</v>
      </c>
      <c r="D19" s="255"/>
      <c r="E19" s="27">
        <v>151</v>
      </c>
      <c r="F19" s="27">
        <v>101</v>
      </c>
      <c r="G19" s="27">
        <v>46</v>
      </c>
      <c r="H19" s="27">
        <v>116</v>
      </c>
      <c r="I19" s="68">
        <v>93</v>
      </c>
      <c r="J19" s="85">
        <v>77</v>
      </c>
      <c r="K19" s="85">
        <v>110</v>
      </c>
      <c r="L19" s="68"/>
      <c r="M19" s="68"/>
      <c r="N19" s="68"/>
      <c r="O19" s="68"/>
    </row>
    <row r="20" spans="1:15" s="80" customFormat="1" ht="36" x14ac:dyDescent="0.25">
      <c r="A20" s="98" t="s">
        <v>142</v>
      </c>
      <c r="B20" s="243" t="s">
        <v>143</v>
      </c>
      <c r="C20" s="165">
        <v>2.0500000000000001E-2</v>
      </c>
      <c r="D20" s="237" t="s">
        <v>143</v>
      </c>
      <c r="E20" s="166">
        <v>2.52E-2</v>
      </c>
      <c r="F20" s="166">
        <v>1.7299999999999999E-2</v>
      </c>
      <c r="G20" s="166">
        <v>1.49E-2</v>
      </c>
      <c r="H20" s="166">
        <v>6.2799999999999995E-2</v>
      </c>
      <c r="I20" s="167">
        <v>2.47E-2</v>
      </c>
      <c r="J20" s="136" t="s">
        <v>144</v>
      </c>
      <c r="K20" s="136" t="s">
        <v>144</v>
      </c>
      <c r="L20" s="85"/>
      <c r="M20" s="85"/>
      <c r="N20" s="85"/>
      <c r="O20" s="85"/>
    </row>
    <row r="21" spans="1:15" s="80" customFormat="1" ht="33" customHeight="1" x14ac:dyDescent="0.25">
      <c r="A21" s="96" t="s">
        <v>145</v>
      </c>
      <c r="B21" s="244"/>
      <c r="C21" s="168">
        <v>0</v>
      </c>
      <c r="D21" s="238"/>
      <c r="E21" s="169">
        <v>6</v>
      </c>
      <c r="F21" s="169">
        <v>9</v>
      </c>
      <c r="G21" s="169">
        <v>2</v>
      </c>
      <c r="H21" s="169">
        <v>1</v>
      </c>
      <c r="I21" s="169">
        <v>14</v>
      </c>
      <c r="J21" s="136" t="s">
        <v>146</v>
      </c>
      <c r="K21" s="136" t="s">
        <v>146</v>
      </c>
      <c r="L21" s="85"/>
      <c r="M21" s="85"/>
      <c r="N21" s="85"/>
      <c r="O21" s="85"/>
    </row>
    <row r="22" spans="1:15" s="80" customFormat="1" ht="27" customHeight="1" x14ac:dyDescent="0.25">
      <c r="A22" s="96" t="s">
        <v>147</v>
      </c>
      <c r="B22" s="244"/>
      <c r="C22" s="169">
        <v>1710</v>
      </c>
      <c r="D22" s="238"/>
      <c r="E22" s="67">
        <v>1351</v>
      </c>
      <c r="F22" s="67">
        <v>1618</v>
      </c>
      <c r="G22" s="67">
        <v>1473</v>
      </c>
      <c r="H22" s="67">
        <v>1496</v>
      </c>
      <c r="I22" s="175">
        <v>1532</v>
      </c>
      <c r="J22" s="136" t="s">
        <v>146</v>
      </c>
      <c r="K22" s="136" t="s">
        <v>146</v>
      </c>
      <c r="L22" s="70"/>
      <c r="M22" s="70"/>
      <c r="N22" s="70"/>
      <c r="O22" s="70"/>
    </row>
    <row r="23" spans="1:15" s="80" customFormat="1" ht="30" customHeight="1" x14ac:dyDescent="0.25">
      <c r="A23" s="96" t="s">
        <v>148</v>
      </c>
      <c r="B23" s="244"/>
      <c r="C23" s="169">
        <v>35</v>
      </c>
      <c r="D23" s="238"/>
      <c r="E23" s="169">
        <v>34</v>
      </c>
      <c r="F23" s="169">
        <v>19</v>
      </c>
      <c r="G23" s="169">
        <v>20</v>
      </c>
      <c r="H23" s="169">
        <v>94</v>
      </c>
      <c r="I23" s="169">
        <v>32</v>
      </c>
      <c r="J23" s="136" t="s">
        <v>146</v>
      </c>
      <c r="K23" s="136" t="s">
        <v>146</v>
      </c>
      <c r="L23" s="85"/>
      <c r="M23" s="85"/>
      <c r="N23" s="85"/>
      <c r="O23" s="85"/>
    </row>
    <row r="24" spans="1:15" s="80" customFormat="1" ht="30.75" customHeight="1" x14ac:dyDescent="0.25">
      <c r="A24" s="96" t="s">
        <v>149</v>
      </c>
      <c r="B24" s="245"/>
      <c r="C24" s="169">
        <v>1675</v>
      </c>
      <c r="D24" s="239"/>
      <c r="E24" s="169">
        <v>1317</v>
      </c>
      <c r="F24" s="169">
        <v>1590</v>
      </c>
      <c r="G24" s="169">
        <v>1451</v>
      </c>
      <c r="H24" s="169">
        <v>1402</v>
      </c>
      <c r="I24" s="169">
        <v>1500</v>
      </c>
      <c r="J24" s="136" t="s">
        <v>146</v>
      </c>
      <c r="K24" s="136" t="s">
        <v>146</v>
      </c>
      <c r="L24" s="85"/>
      <c r="M24" s="85"/>
      <c r="N24" s="85"/>
      <c r="O24" s="85"/>
    </row>
    <row r="25" spans="1:15" ht="51" customHeight="1" x14ac:dyDescent="0.25">
      <c r="A25" s="39" t="s">
        <v>150</v>
      </c>
      <c r="B25" s="243">
        <v>3.9</v>
      </c>
      <c r="C25" s="107">
        <f>IF(C27="","",C26/C27)</f>
        <v>5.533596837944664E-2</v>
      </c>
      <c r="D25" s="237" t="s">
        <v>151</v>
      </c>
      <c r="E25" s="107">
        <f t="shared" ref="E25:J25" si="2">IF(E27="","",E26/E27)</f>
        <v>3.5164835164835165E-2</v>
      </c>
      <c r="F25" s="107">
        <f t="shared" si="2"/>
        <v>3.2786885245901641E-2</v>
      </c>
      <c r="G25" s="107">
        <f t="shared" si="2"/>
        <v>2.3376623376623377E-2</v>
      </c>
      <c r="H25" s="107">
        <f t="shared" si="2"/>
        <v>3.6529680365296802E-2</v>
      </c>
      <c r="I25" s="107">
        <f t="shared" si="2"/>
        <v>9.9009900990099011E-3</v>
      </c>
      <c r="J25" s="107">
        <f t="shared" si="2"/>
        <v>1.6587677725118485E-2</v>
      </c>
      <c r="K25" s="76">
        <v>4.5871559633027525E-3</v>
      </c>
      <c r="L25" s="76"/>
      <c r="M25" s="76"/>
      <c r="N25" s="76"/>
      <c r="O25" s="76"/>
    </row>
    <row r="26" spans="1:15" ht="30" customHeight="1" x14ac:dyDescent="0.25">
      <c r="A26" s="34" t="s">
        <v>152</v>
      </c>
      <c r="B26" s="244"/>
      <c r="C26" s="68">
        <v>28</v>
      </c>
      <c r="D26" s="238"/>
      <c r="E26" s="68">
        <v>16</v>
      </c>
      <c r="F26" s="68">
        <v>16</v>
      </c>
      <c r="G26" s="68">
        <v>9</v>
      </c>
      <c r="H26" s="68">
        <v>16</v>
      </c>
      <c r="I26" s="68">
        <v>4</v>
      </c>
      <c r="J26" s="85">
        <v>7</v>
      </c>
      <c r="K26" s="68">
        <v>2</v>
      </c>
      <c r="L26" s="68"/>
      <c r="M26" s="68"/>
      <c r="N26" s="68"/>
      <c r="O26" s="68"/>
    </row>
    <row r="27" spans="1:15" ht="32.25" customHeight="1" x14ac:dyDescent="0.25">
      <c r="A27" s="40" t="s">
        <v>153</v>
      </c>
      <c r="B27" s="245"/>
      <c r="C27" s="68">
        <v>506</v>
      </c>
      <c r="D27" s="239"/>
      <c r="E27" s="68">
        <v>455</v>
      </c>
      <c r="F27" s="68">
        <v>488</v>
      </c>
      <c r="G27" s="68">
        <v>385</v>
      </c>
      <c r="H27" s="108">
        <v>438</v>
      </c>
      <c r="I27" s="68">
        <v>404</v>
      </c>
      <c r="J27" s="137">
        <v>422</v>
      </c>
      <c r="K27" s="68">
        <v>436</v>
      </c>
      <c r="L27" s="68"/>
      <c r="M27" s="68"/>
      <c r="N27" s="68"/>
      <c r="O27" s="68"/>
    </row>
    <row r="28" spans="1:15" ht="84.95" customHeight="1" x14ac:dyDescent="0.25">
      <c r="A28" s="39" t="s">
        <v>154</v>
      </c>
      <c r="B28" s="243" t="s">
        <v>155</v>
      </c>
      <c r="C28" s="109">
        <v>3.0389363722697058E-2</v>
      </c>
      <c r="D28" s="237" t="s">
        <v>155</v>
      </c>
      <c r="E28" s="109">
        <v>2.5233644859813085E-2</v>
      </c>
      <c r="F28" s="109">
        <v>2.0257826887661142E-2</v>
      </c>
      <c r="G28" s="109">
        <v>7.2992700729927005E-3</v>
      </c>
      <c r="H28" s="110">
        <v>4.3633125556544972E-2</v>
      </c>
      <c r="I28" s="120">
        <v>3.3972125435540103E-2</v>
      </c>
      <c r="J28" s="121">
        <f>(J29/J30)</f>
        <v>2.5901942645698426E-2</v>
      </c>
      <c r="K28" s="76">
        <v>6.3548102383053834E-2</v>
      </c>
      <c r="L28" s="76"/>
      <c r="M28" s="76"/>
      <c r="N28" s="76"/>
      <c r="O28" s="76"/>
    </row>
    <row r="29" spans="1:15" ht="29.45" customHeight="1" x14ac:dyDescent="0.25">
      <c r="A29" s="34" t="s">
        <v>156</v>
      </c>
      <c r="B29" s="244"/>
      <c r="C29" s="68">
        <v>32</v>
      </c>
      <c r="D29" s="238"/>
      <c r="E29" s="68">
        <v>27</v>
      </c>
      <c r="F29" s="68">
        <v>22</v>
      </c>
      <c r="G29" s="68">
        <v>8</v>
      </c>
      <c r="H29" s="111">
        <v>49</v>
      </c>
      <c r="I29" s="85">
        <v>41</v>
      </c>
      <c r="J29" s="85">
        <v>28</v>
      </c>
      <c r="K29" s="68">
        <v>72</v>
      </c>
      <c r="L29" s="68"/>
      <c r="M29" s="68"/>
      <c r="N29" s="68"/>
      <c r="O29" s="68"/>
    </row>
    <row r="30" spans="1:15" ht="40.5" customHeight="1" thickBot="1" x14ac:dyDescent="0.3">
      <c r="A30" s="41" t="s">
        <v>157</v>
      </c>
      <c r="B30" s="245"/>
      <c r="C30" s="68">
        <v>1053</v>
      </c>
      <c r="D30" s="239"/>
      <c r="E30" s="68">
        <v>1070</v>
      </c>
      <c r="F30" s="68">
        <v>1086</v>
      </c>
      <c r="G30" s="68">
        <v>1096</v>
      </c>
      <c r="H30" s="68">
        <v>1123</v>
      </c>
      <c r="I30" s="85">
        <v>1148</v>
      </c>
      <c r="J30" s="85">
        <v>1081</v>
      </c>
      <c r="K30" s="68">
        <v>1133</v>
      </c>
      <c r="L30" s="68"/>
      <c r="M30" s="68"/>
      <c r="N30" s="68"/>
      <c r="O30" s="68"/>
    </row>
    <row r="31" spans="1:15" ht="63" x14ac:dyDescent="0.25">
      <c r="A31" s="39" t="s">
        <v>158</v>
      </c>
      <c r="B31" s="237" t="s">
        <v>159</v>
      </c>
      <c r="C31" s="68"/>
      <c r="D31" s="237" t="s">
        <v>159</v>
      </c>
      <c r="E31" s="86" t="s">
        <v>23</v>
      </c>
      <c r="F31" s="86" t="s">
        <v>23</v>
      </c>
      <c r="G31" s="112" t="s">
        <v>160</v>
      </c>
      <c r="H31" s="112" t="s">
        <v>160</v>
      </c>
      <c r="I31" s="121">
        <v>5.3941908713692949E-2</v>
      </c>
      <c r="J31" s="121">
        <f>(J32/J33)</f>
        <v>4.6181172291296625E-2</v>
      </c>
      <c r="K31" s="75">
        <v>0.12224108658743633</v>
      </c>
      <c r="L31" s="68"/>
      <c r="M31" s="68"/>
      <c r="N31" s="68"/>
      <c r="O31" s="68"/>
    </row>
    <row r="32" spans="1:15" ht="40.5" customHeight="1" x14ac:dyDescent="0.25">
      <c r="A32" s="34" t="s">
        <v>156</v>
      </c>
      <c r="B32" s="238"/>
      <c r="C32" s="68"/>
      <c r="D32" s="238"/>
      <c r="E32" s="86" t="s">
        <v>23</v>
      </c>
      <c r="F32" s="86" t="s">
        <v>23</v>
      </c>
      <c r="G32" s="112" t="s">
        <v>160</v>
      </c>
      <c r="H32" s="112" t="s">
        <v>160</v>
      </c>
      <c r="I32" s="85">
        <v>39</v>
      </c>
      <c r="J32" s="85">
        <v>26</v>
      </c>
      <c r="K32" s="68">
        <v>72</v>
      </c>
      <c r="L32" s="68"/>
      <c r="M32" s="68"/>
      <c r="N32" s="68"/>
      <c r="O32" s="68"/>
    </row>
    <row r="33" spans="1:15" ht="40.5" customHeight="1" thickBot="1" x14ac:dyDescent="0.3">
      <c r="A33" s="41" t="s">
        <v>157</v>
      </c>
      <c r="B33" s="239"/>
      <c r="C33" s="68"/>
      <c r="D33" s="239"/>
      <c r="E33" s="86" t="s">
        <v>23</v>
      </c>
      <c r="F33" s="86" t="s">
        <v>23</v>
      </c>
      <c r="G33" s="112" t="s">
        <v>160</v>
      </c>
      <c r="H33" s="112" t="s">
        <v>160</v>
      </c>
      <c r="I33" s="85">
        <v>723</v>
      </c>
      <c r="J33" s="85">
        <v>563</v>
      </c>
      <c r="K33" s="68">
        <v>589</v>
      </c>
      <c r="L33" s="68"/>
      <c r="M33" s="68"/>
      <c r="N33" s="68"/>
      <c r="O33" s="68"/>
    </row>
    <row r="34" spans="1:15" ht="33" customHeight="1" x14ac:dyDescent="0.25">
      <c r="A34" s="116" t="s">
        <v>161</v>
      </c>
      <c r="B34" s="243">
        <v>1</v>
      </c>
      <c r="C34" s="84">
        <v>1.08</v>
      </c>
      <c r="D34" s="243">
        <v>1</v>
      </c>
      <c r="E34" s="117">
        <f>E35/E36</f>
        <v>1.0964705882352941</v>
      </c>
      <c r="F34" s="117">
        <f>F35/F36</f>
        <v>1.016470588235294</v>
      </c>
      <c r="G34" s="117">
        <f>G35/G36</f>
        <v>1.1313725490196078</v>
      </c>
      <c r="H34" s="117">
        <f t="shared" ref="H34" si="3">H35/H36</f>
        <v>1.152156862745098</v>
      </c>
      <c r="I34" s="117">
        <f>I35/I36</f>
        <v>1.0143137254901962</v>
      </c>
      <c r="J34" s="73">
        <v>1.1100000000000001</v>
      </c>
      <c r="K34" s="117">
        <f>K35/K36</f>
        <v>1.281372549019608</v>
      </c>
      <c r="L34" s="73"/>
      <c r="M34" s="73"/>
      <c r="N34" s="73"/>
      <c r="O34" s="73"/>
    </row>
    <row r="35" spans="1:15" ht="23.25" customHeight="1" x14ac:dyDescent="0.25">
      <c r="A35" s="118" t="s">
        <v>162</v>
      </c>
      <c r="B35" s="244"/>
      <c r="C35" s="70">
        <v>5201</v>
      </c>
      <c r="D35" s="244"/>
      <c r="E35" s="70">
        <v>5592</v>
      </c>
      <c r="F35" s="70">
        <v>5184</v>
      </c>
      <c r="G35" s="70">
        <v>5770</v>
      </c>
      <c r="H35" s="70">
        <v>5876</v>
      </c>
      <c r="I35" s="70">
        <v>5173</v>
      </c>
      <c r="J35" s="67">
        <v>5686</v>
      </c>
      <c r="K35" s="70">
        <v>6535</v>
      </c>
      <c r="L35" s="67"/>
      <c r="M35" s="67"/>
      <c r="N35" s="67"/>
      <c r="O35" s="67"/>
    </row>
    <row r="36" spans="1:15" ht="20.25" customHeight="1" x14ac:dyDescent="0.25">
      <c r="A36" s="119" t="s">
        <v>163</v>
      </c>
      <c r="B36" s="245"/>
      <c r="C36" s="70">
        <v>5000</v>
      </c>
      <c r="D36" s="245"/>
      <c r="E36" s="70">
        <v>5100</v>
      </c>
      <c r="F36" s="70">
        <v>5100</v>
      </c>
      <c r="G36" s="70">
        <v>5100</v>
      </c>
      <c r="H36" s="70">
        <v>5100</v>
      </c>
      <c r="I36" s="70">
        <v>5100</v>
      </c>
      <c r="J36" s="67">
        <v>5100</v>
      </c>
      <c r="K36" s="70">
        <v>5100</v>
      </c>
      <c r="L36" s="67"/>
      <c r="M36" s="67"/>
      <c r="N36" s="67"/>
      <c r="O36" s="67"/>
    </row>
    <row r="37" spans="1:15" ht="31.5" x14ac:dyDescent="0.25">
      <c r="A37" s="45" t="s">
        <v>164</v>
      </c>
      <c r="B37" s="240" t="s">
        <v>165</v>
      </c>
      <c r="C37" s="75">
        <v>1</v>
      </c>
      <c r="D37" s="240" t="s">
        <v>165</v>
      </c>
      <c r="E37" s="86">
        <v>1</v>
      </c>
      <c r="F37" s="86">
        <v>1</v>
      </c>
      <c r="G37" s="86">
        <v>1</v>
      </c>
      <c r="H37" s="86">
        <v>1</v>
      </c>
      <c r="I37" s="86">
        <v>1</v>
      </c>
      <c r="J37" s="86">
        <v>1</v>
      </c>
      <c r="K37" s="86">
        <v>1</v>
      </c>
      <c r="L37" s="84"/>
      <c r="M37" s="84"/>
      <c r="N37" s="73"/>
      <c r="O37" s="73"/>
    </row>
    <row r="38" spans="1:15" ht="30" x14ac:dyDescent="0.25">
      <c r="A38" s="32" t="s">
        <v>166</v>
      </c>
      <c r="B38" s="241"/>
      <c r="C38" s="67">
        <v>2077</v>
      </c>
      <c r="D38" s="241"/>
      <c r="E38" s="70">
        <v>13020</v>
      </c>
      <c r="F38" s="70">
        <v>11998</v>
      </c>
      <c r="G38" s="70">
        <v>12209</v>
      </c>
      <c r="H38" s="70">
        <v>12470</v>
      </c>
      <c r="I38" s="70">
        <v>12952</v>
      </c>
      <c r="J38" s="70">
        <v>13369</v>
      </c>
      <c r="K38" s="70">
        <v>11856</v>
      </c>
      <c r="L38" s="85"/>
      <c r="M38" s="85"/>
      <c r="N38" s="68"/>
      <c r="O38" s="68"/>
    </row>
    <row r="39" spans="1:15" ht="29.45" customHeight="1" x14ac:dyDescent="0.25">
      <c r="A39" s="32" t="s">
        <v>167</v>
      </c>
      <c r="B39" s="242"/>
      <c r="C39" s="67">
        <v>2077</v>
      </c>
      <c r="D39" s="242"/>
      <c r="E39" s="70">
        <v>13020</v>
      </c>
      <c r="F39" s="70">
        <v>11998</v>
      </c>
      <c r="G39" s="70">
        <v>12209</v>
      </c>
      <c r="H39" s="70">
        <v>12470</v>
      </c>
      <c r="I39" s="70">
        <v>12952</v>
      </c>
      <c r="J39" s="70">
        <v>13369</v>
      </c>
      <c r="K39" s="70">
        <v>11856</v>
      </c>
      <c r="L39" s="85"/>
      <c r="M39" s="85"/>
      <c r="N39" s="68"/>
      <c r="O39" s="68"/>
    </row>
    <row r="40" spans="1:15" ht="81.599999999999994" customHeight="1" x14ac:dyDescent="0.25">
      <c r="A40" s="45" t="s">
        <v>168</v>
      </c>
      <c r="B40" s="240" t="s">
        <v>169</v>
      </c>
      <c r="C40" s="74">
        <v>0.88539999999999996</v>
      </c>
      <c r="D40" s="240" t="s">
        <v>169</v>
      </c>
      <c r="E40" s="74">
        <v>0.64129999999999998</v>
      </c>
      <c r="F40" s="76">
        <v>0.92400000000000004</v>
      </c>
      <c r="G40" s="86">
        <f>IF(G42="","",G41/G42)</f>
        <v>1</v>
      </c>
      <c r="H40" s="86">
        <f>IF(H42="","",H41/H42)</f>
        <v>1</v>
      </c>
      <c r="I40" s="189">
        <f>IF(I42="","",I41/I42)</f>
        <v>0.9888392857142857</v>
      </c>
      <c r="J40" s="189">
        <f>IF(J42="","",J41/J42)</f>
        <v>0.94897959183673475</v>
      </c>
      <c r="K40" s="76">
        <v>0.96161616161616159</v>
      </c>
      <c r="L40" s="76"/>
      <c r="M40" s="76"/>
      <c r="N40" s="76"/>
      <c r="O40" s="76"/>
    </row>
    <row r="41" spans="1:15" ht="36" customHeight="1" x14ac:dyDescent="0.25">
      <c r="A41" s="33" t="s">
        <v>170</v>
      </c>
      <c r="B41" s="241"/>
      <c r="C41" s="68">
        <v>309</v>
      </c>
      <c r="D41" s="241"/>
      <c r="E41" s="68">
        <v>261</v>
      </c>
      <c r="F41" s="68">
        <v>436</v>
      </c>
      <c r="G41" s="68">
        <v>412</v>
      </c>
      <c r="H41" s="68">
        <v>491</v>
      </c>
      <c r="I41" s="68">
        <v>443</v>
      </c>
      <c r="J41" s="85">
        <v>465</v>
      </c>
      <c r="K41" s="68">
        <v>476</v>
      </c>
      <c r="L41" s="68"/>
      <c r="M41" s="68"/>
      <c r="N41" s="68"/>
      <c r="O41" s="68"/>
    </row>
    <row r="42" spans="1:15" ht="30" customHeight="1" x14ac:dyDescent="0.25">
      <c r="A42" s="32" t="s">
        <v>171</v>
      </c>
      <c r="B42" s="242"/>
      <c r="C42" s="68">
        <v>349</v>
      </c>
      <c r="D42" s="242"/>
      <c r="E42" s="68">
        <v>407</v>
      </c>
      <c r="F42" s="68">
        <v>472</v>
      </c>
      <c r="G42" s="68">
        <v>412</v>
      </c>
      <c r="H42" s="68">
        <v>491</v>
      </c>
      <c r="I42" s="68">
        <v>448</v>
      </c>
      <c r="J42" s="85">
        <v>490</v>
      </c>
      <c r="K42" s="68">
        <v>495</v>
      </c>
      <c r="L42" s="68"/>
      <c r="M42" s="68"/>
      <c r="N42" s="68"/>
      <c r="O42" s="68"/>
    </row>
    <row r="43" spans="1:15" ht="95.45" customHeight="1" x14ac:dyDescent="0.25">
      <c r="A43" s="45" t="s">
        <v>172</v>
      </c>
      <c r="B43" s="240" t="s">
        <v>169</v>
      </c>
      <c r="C43" s="75">
        <v>1</v>
      </c>
      <c r="D43" s="240" t="s">
        <v>169</v>
      </c>
      <c r="E43" s="75">
        <v>1</v>
      </c>
      <c r="F43" s="79">
        <v>1</v>
      </c>
      <c r="G43" s="86">
        <f>IF(G45="","",G44/G45)</f>
        <v>1</v>
      </c>
      <c r="H43" s="86">
        <f>IF(H45="","",H44/H45)</f>
        <v>1</v>
      </c>
      <c r="I43" s="86">
        <f>IF(I45="","",I44/I45)</f>
        <v>1</v>
      </c>
      <c r="J43" s="86">
        <f>IF(J45="","",J44/J45)</f>
        <v>1</v>
      </c>
      <c r="K43" s="75">
        <v>1</v>
      </c>
      <c r="L43" s="73"/>
      <c r="M43" s="73"/>
      <c r="N43" s="73"/>
      <c r="O43" s="73"/>
    </row>
    <row r="44" spans="1:15" ht="47.45" customHeight="1" x14ac:dyDescent="0.25">
      <c r="A44" s="33" t="s">
        <v>173</v>
      </c>
      <c r="B44" s="241"/>
      <c r="C44" s="68">
        <v>349</v>
      </c>
      <c r="D44" s="241"/>
      <c r="E44" s="68">
        <v>407</v>
      </c>
      <c r="F44" s="68">
        <v>472</v>
      </c>
      <c r="G44" s="68">
        <v>412</v>
      </c>
      <c r="H44" s="68">
        <v>491</v>
      </c>
      <c r="I44" s="68">
        <v>448</v>
      </c>
      <c r="J44" s="85">
        <v>490</v>
      </c>
      <c r="K44" s="68">
        <v>514</v>
      </c>
      <c r="L44" s="68"/>
      <c r="M44" s="68"/>
      <c r="N44" s="68"/>
      <c r="O44" s="68"/>
    </row>
    <row r="45" spans="1:15" ht="26.25" customHeight="1" x14ac:dyDescent="0.25">
      <c r="A45" s="33" t="s">
        <v>174</v>
      </c>
      <c r="B45" s="242"/>
      <c r="C45" s="68">
        <v>349</v>
      </c>
      <c r="D45" s="242"/>
      <c r="E45" s="68">
        <v>407</v>
      </c>
      <c r="F45" s="68">
        <v>472</v>
      </c>
      <c r="G45" s="68">
        <v>412</v>
      </c>
      <c r="H45" s="68">
        <v>491</v>
      </c>
      <c r="I45" s="68">
        <v>448</v>
      </c>
      <c r="J45" s="85">
        <v>490</v>
      </c>
      <c r="K45" s="68">
        <v>514</v>
      </c>
      <c r="L45" s="68"/>
      <c r="M45" s="68"/>
      <c r="N45" s="68"/>
      <c r="O45" s="68"/>
    </row>
    <row r="46" spans="1:15" ht="60" customHeight="1" x14ac:dyDescent="0.25">
      <c r="A46" s="123" t="s">
        <v>175</v>
      </c>
      <c r="B46" s="243" t="s">
        <v>176</v>
      </c>
      <c r="C46" s="86" t="s">
        <v>23</v>
      </c>
      <c r="D46" s="243" t="s">
        <v>176</v>
      </c>
      <c r="E46" s="86" t="s">
        <v>23</v>
      </c>
      <c r="F46" s="86" t="s">
        <v>23</v>
      </c>
      <c r="G46" s="124">
        <f>(G47/G48)</f>
        <v>6.2896328299221773E-4</v>
      </c>
      <c r="H46" s="124">
        <f>(H47/H48)</f>
        <v>1.6639585752394379E-4</v>
      </c>
      <c r="I46" s="172">
        <v>4.3499999999999997E-3</v>
      </c>
      <c r="J46" s="124">
        <f>(J47/J48)</f>
        <v>8.0003181097236179E-5</v>
      </c>
      <c r="K46" s="121">
        <v>1.6400000000000001E-2</v>
      </c>
      <c r="L46" s="73"/>
      <c r="M46" s="73"/>
      <c r="N46" s="73"/>
      <c r="O46" s="73"/>
    </row>
    <row r="47" spans="1:15" ht="50.45" customHeight="1" x14ac:dyDescent="0.25">
      <c r="A47" s="125" t="s">
        <v>177</v>
      </c>
      <c r="B47" s="244"/>
      <c r="C47" s="85" t="s">
        <v>23</v>
      </c>
      <c r="D47" s="244"/>
      <c r="E47" s="86" t="s">
        <v>23</v>
      </c>
      <c r="F47" s="86" t="s">
        <v>23</v>
      </c>
      <c r="G47" s="139">
        <v>2496.36</v>
      </c>
      <c r="H47" s="139">
        <v>624.84</v>
      </c>
      <c r="I47" s="139">
        <v>15323.92</v>
      </c>
      <c r="J47" s="139">
        <v>248.88</v>
      </c>
      <c r="K47" s="183">
        <v>590.73</v>
      </c>
      <c r="L47" s="68"/>
      <c r="M47" s="68"/>
      <c r="N47" s="68"/>
      <c r="O47" s="68"/>
    </row>
    <row r="48" spans="1:15" ht="39" customHeight="1" x14ac:dyDescent="0.25">
      <c r="A48" s="125" t="s">
        <v>178</v>
      </c>
      <c r="B48" s="245"/>
      <c r="C48" s="85" t="s">
        <v>23</v>
      </c>
      <c r="D48" s="245"/>
      <c r="E48" s="86" t="s">
        <v>23</v>
      </c>
      <c r="F48" s="200" t="s">
        <v>23</v>
      </c>
      <c r="G48" s="201">
        <v>3969007.52</v>
      </c>
      <c r="H48" s="202">
        <v>3755141.56</v>
      </c>
      <c r="I48" s="203">
        <v>3546160.62</v>
      </c>
      <c r="J48" s="204">
        <v>3110876.3</v>
      </c>
      <c r="K48" s="203" t="s">
        <v>179</v>
      </c>
      <c r="L48" s="68"/>
      <c r="M48" s="68"/>
      <c r="N48" s="68"/>
      <c r="O48" s="68"/>
    </row>
    <row r="49" spans="1:15" ht="43.5" customHeight="1" x14ac:dyDescent="0.25">
      <c r="A49" s="123" t="s">
        <v>180</v>
      </c>
      <c r="B49" s="256" t="s">
        <v>181</v>
      </c>
      <c r="C49" s="86" t="s">
        <v>23</v>
      </c>
      <c r="D49" s="256" t="s">
        <v>181</v>
      </c>
      <c r="E49" s="86" t="s">
        <v>23</v>
      </c>
      <c r="F49" s="200" t="s">
        <v>23</v>
      </c>
      <c r="G49" s="205" t="s">
        <v>160</v>
      </c>
      <c r="H49" s="200" t="s">
        <v>23</v>
      </c>
      <c r="I49" s="206">
        <f>I50/I51</f>
        <v>0.96952908587257614</v>
      </c>
      <c r="J49" s="207" t="s">
        <v>182</v>
      </c>
      <c r="K49" s="208" t="s">
        <v>182</v>
      </c>
      <c r="L49" s="73"/>
      <c r="M49" s="73"/>
      <c r="N49" s="73"/>
      <c r="O49" s="73"/>
    </row>
    <row r="50" spans="1:15" ht="42.75" customHeight="1" x14ac:dyDescent="0.25">
      <c r="A50" s="125" t="s">
        <v>183</v>
      </c>
      <c r="B50" s="257"/>
      <c r="C50" s="85" t="s">
        <v>23</v>
      </c>
      <c r="D50" s="257"/>
      <c r="E50" s="86" t="s">
        <v>23</v>
      </c>
      <c r="F50" s="86" t="s">
        <v>23</v>
      </c>
      <c r="G50" s="126" t="s">
        <v>160</v>
      </c>
      <c r="H50" s="86" t="s">
        <v>23</v>
      </c>
      <c r="I50" s="174">
        <v>350</v>
      </c>
      <c r="J50" s="175" t="s">
        <v>182</v>
      </c>
      <c r="K50" s="209" t="s">
        <v>182</v>
      </c>
      <c r="L50" s="68"/>
      <c r="M50" s="68"/>
      <c r="N50" s="68"/>
      <c r="O50" s="68"/>
    </row>
    <row r="51" spans="1:15" ht="44.25" customHeight="1" x14ac:dyDescent="0.25">
      <c r="A51" s="125" t="s">
        <v>184</v>
      </c>
      <c r="B51" s="258"/>
      <c r="C51" s="85" t="s">
        <v>23</v>
      </c>
      <c r="D51" s="258"/>
      <c r="E51" s="86" t="s">
        <v>23</v>
      </c>
      <c r="F51" s="86" t="s">
        <v>23</v>
      </c>
      <c r="G51" s="126" t="s">
        <v>160</v>
      </c>
      <c r="H51" s="86" t="s">
        <v>23</v>
      </c>
      <c r="I51" s="173">
        <v>361</v>
      </c>
      <c r="J51" s="175" t="s">
        <v>182</v>
      </c>
      <c r="K51" s="209" t="s">
        <v>182</v>
      </c>
      <c r="L51" s="68"/>
      <c r="M51" s="68"/>
      <c r="N51" s="68"/>
      <c r="O51" s="68"/>
    </row>
    <row r="52" spans="1:15" ht="60" customHeight="1" x14ac:dyDescent="0.25">
      <c r="A52" s="45" t="s">
        <v>185</v>
      </c>
      <c r="B52" s="240" t="s">
        <v>123</v>
      </c>
      <c r="C52" s="75" t="s">
        <v>23</v>
      </c>
      <c r="D52" s="240" t="s">
        <v>123</v>
      </c>
      <c r="E52" s="86" t="s">
        <v>23</v>
      </c>
      <c r="F52" s="86" t="s">
        <v>23</v>
      </c>
      <c r="G52" s="87">
        <f>IF(G54="","",G53/G54)</f>
        <v>0.94897959183673475</v>
      </c>
      <c r="H52" s="87">
        <f>IF(H54="","",H53/H54)</f>
        <v>0.96707317073170729</v>
      </c>
      <c r="I52" s="87">
        <f>IF(I54="","",I53/I54)</f>
        <v>0.95161290322580649</v>
      </c>
      <c r="J52" s="87">
        <f>IF(J54="","",J53/J54)</f>
        <v>0.92971246006389774</v>
      </c>
      <c r="K52" s="87">
        <v>0.9446</v>
      </c>
      <c r="L52" s="73"/>
      <c r="M52" s="73"/>
      <c r="N52" s="73"/>
      <c r="O52" s="73"/>
    </row>
    <row r="53" spans="1:15" ht="41.25" customHeight="1" x14ac:dyDescent="0.25">
      <c r="A53" s="33" t="s">
        <v>186</v>
      </c>
      <c r="B53" s="241"/>
      <c r="C53" s="68" t="s">
        <v>23</v>
      </c>
      <c r="D53" s="241"/>
      <c r="E53" s="86" t="s">
        <v>23</v>
      </c>
      <c r="F53" s="86" t="s">
        <v>23</v>
      </c>
      <c r="G53" s="88">
        <v>558</v>
      </c>
      <c r="H53" s="68">
        <f>665+128</f>
        <v>793</v>
      </c>
      <c r="I53" s="122">
        <v>531</v>
      </c>
      <c r="J53" s="68">
        <v>582</v>
      </c>
      <c r="K53" s="68">
        <v>444</v>
      </c>
      <c r="L53" s="68"/>
      <c r="M53" s="68"/>
      <c r="N53" s="68"/>
      <c r="O53" s="68"/>
    </row>
    <row r="54" spans="1:15" ht="30" x14ac:dyDescent="0.25">
      <c r="A54" s="33" t="s">
        <v>187</v>
      </c>
      <c r="B54" s="242"/>
      <c r="C54" s="68" t="s">
        <v>23</v>
      </c>
      <c r="D54" s="242"/>
      <c r="E54" s="86" t="s">
        <v>23</v>
      </c>
      <c r="F54" s="86" t="s">
        <v>23</v>
      </c>
      <c r="G54" s="89">
        <v>588</v>
      </c>
      <c r="H54" s="68">
        <f>665+128+27</f>
        <v>820</v>
      </c>
      <c r="I54" s="122">
        <v>558</v>
      </c>
      <c r="J54" s="68">
        <v>626</v>
      </c>
      <c r="K54" s="68">
        <v>470</v>
      </c>
      <c r="L54" s="68"/>
      <c r="M54" s="68"/>
      <c r="N54" s="68"/>
      <c r="O54" s="68"/>
    </row>
    <row r="56" spans="1:15" ht="15.75" x14ac:dyDescent="0.25">
      <c r="B56" s="113"/>
      <c r="C56" s="113"/>
      <c r="D56" s="113"/>
      <c r="E56" s="113"/>
      <c r="F56" s="113"/>
      <c r="G56" s="113" t="s">
        <v>188</v>
      </c>
      <c r="H56" s="113"/>
      <c r="I56" s="113"/>
      <c r="J56"/>
      <c r="K56"/>
    </row>
    <row r="57" spans="1:15" ht="15.75" x14ac:dyDescent="0.25">
      <c r="B57" s="113"/>
      <c r="C57" s="113"/>
      <c r="D57" s="113"/>
      <c r="E57" s="113"/>
      <c r="F57" s="113"/>
      <c r="G57" s="113"/>
      <c r="H57" s="113"/>
      <c r="I57" s="138"/>
      <c r="J57"/>
      <c r="K57"/>
    </row>
    <row r="58" spans="1:15" ht="15.75" x14ac:dyDescent="0.25">
      <c r="B58" s="113"/>
      <c r="C58" s="113"/>
      <c r="D58" s="113"/>
      <c r="E58" s="113"/>
      <c r="F58" s="113"/>
      <c r="G58" s="113"/>
      <c r="H58" s="113"/>
      <c r="I58" s="113"/>
      <c r="J58"/>
      <c r="K58"/>
    </row>
    <row r="59" spans="1:15" ht="16.5" thickBot="1" x14ac:dyDescent="0.3">
      <c r="B59" s="113"/>
      <c r="C59" s="113"/>
      <c r="D59" s="115"/>
      <c r="E59" s="115"/>
      <c r="F59" s="115"/>
      <c r="G59" s="115"/>
      <c r="H59" s="115"/>
      <c r="I59" s="113"/>
      <c r="J59"/>
      <c r="K59"/>
    </row>
    <row r="60" spans="1:15" ht="15.75" x14ac:dyDescent="0.25">
      <c r="B60" s="219" t="s">
        <v>116</v>
      </c>
      <c r="C60" s="219"/>
      <c r="D60" s="219"/>
      <c r="E60" s="219"/>
      <c r="F60" s="219"/>
      <c r="G60" s="219"/>
      <c r="H60" s="219"/>
      <c r="I60" s="219"/>
      <c r="J60"/>
      <c r="K60"/>
    </row>
    <row r="61" spans="1:15" ht="15.75" x14ac:dyDescent="0.25">
      <c r="B61" s="219" t="s">
        <v>117</v>
      </c>
      <c r="C61" s="219"/>
      <c r="D61" s="219"/>
      <c r="E61" s="219"/>
      <c r="F61" s="219"/>
      <c r="G61" s="219"/>
      <c r="H61" s="219"/>
      <c r="I61" s="219"/>
      <c r="J61"/>
      <c r="K61"/>
    </row>
    <row r="62" spans="1:15" ht="15.75" x14ac:dyDescent="0.25">
      <c r="B62" s="219" t="s">
        <v>118</v>
      </c>
      <c r="C62" s="219"/>
      <c r="D62" s="219"/>
      <c r="E62" s="219"/>
      <c r="F62" s="219"/>
      <c r="G62" s="219"/>
      <c r="H62" s="219"/>
      <c r="I62" s="219"/>
      <c r="J62"/>
      <c r="K62"/>
    </row>
  </sheetData>
  <mergeCells count="38"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  <mergeCell ref="D28:D30"/>
    <mergeCell ref="D34:D36"/>
    <mergeCell ref="D37:D39"/>
    <mergeCell ref="D40:D42"/>
    <mergeCell ref="D43:D45"/>
    <mergeCell ref="D31:D33"/>
    <mergeCell ref="D11:D13"/>
    <mergeCell ref="D14:D16"/>
    <mergeCell ref="D17:D19"/>
    <mergeCell ref="D20:D24"/>
    <mergeCell ref="D25:D27"/>
    <mergeCell ref="A1:O1"/>
    <mergeCell ref="A2:O2"/>
    <mergeCell ref="A3:O3"/>
    <mergeCell ref="B5:B7"/>
    <mergeCell ref="B8:B10"/>
    <mergeCell ref="D5:D7"/>
    <mergeCell ref="D8:D10"/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</mergeCells>
  <pageMargins left="0.25" right="0.25" top="0.75" bottom="0.75" header="0.3" footer="0.3"/>
  <pageSetup paperSize="9" scale="65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topLeftCell="A114" zoomScale="60" zoomScaleNormal="80" workbookViewId="0">
      <pane xSplit="1" topLeftCell="B1" activePane="topRight" state="frozen"/>
      <selection pane="topRight" activeCell="H133" sqref="H133"/>
    </sheetView>
  </sheetViews>
  <sheetFormatPr defaultRowHeight="15" x14ac:dyDescent="0.25"/>
  <cols>
    <col min="1" max="1" width="45.28515625" customWidth="1"/>
    <col min="2" max="2" width="9.140625" customWidth="1"/>
    <col min="3" max="3" width="10.42578125" customWidth="1"/>
    <col min="4" max="4" width="8.42578125" customWidth="1"/>
    <col min="5" max="5" width="10.140625" customWidth="1"/>
    <col min="6" max="6" width="9.140625" customWidth="1"/>
    <col min="7" max="7" width="9.85546875" customWidth="1"/>
    <col min="8" max="8" width="9.140625" customWidth="1"/>
    <col min="9" max="9" width="10.140625" customWidth="1"/>
    <col min="10" max="10" width="8.42578125" customWidth="1"/>
    <col min="11" max="11" width="10.85546875" customWidth="1"/>
    <col min="12" max="12" width="8.85546875" customWidth="1"/>
    <col min="13" max="13" width="10.28515625" customWidth="1"/>
    <col min="14" max="14" width="9.5703125" customWidth="1"/>
    <col min="15" max="15" width="10.5703125" customWidth="1"/>
    <col min="16" max="16" width="9.5703125" customWidth="1"/>
    <col min="17" max="17" width="15.7109375" customWidth="1"/>
    <col min="18" max="18" width="9.42578125" customWidth="1"/>
    <col min="19" max="19" width="10.5703125" customWidth="1"/>
    <col min="20" max="20" width="9.5703125" customWidth="1"/>
    <col min="21" max="21" width="10.7109375" customWidth="1"/>
    <col min="22" max="22" width="9.140625" customWidth="1"/>
    <col min="23" max="23" width="11.28515625" customWidth="1"/>
    <col min="24" max="24" width="9.42578125" customWidth="1"/>
    <col min="25" max="25" width="10.7109375" customWidth="1"/>
  </cols>
  <sheetData>
    <row r="1" spans="1:25" ht="105" customHeight="1" x14ac:dyDescent="0.25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</row>
    <row r="2" spans="1:25" ht="18.75" customHeight="1" x14ac:dyDescent="0.25">
      <c r="A2" s="285" t="s">
        <v>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</row>
    <row r="3" spans="1:25" ht="21" customHeight="1" x14ac:dyDescent="0.25">
      <c r="A3" s="284" t="s">
        <v>189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</row>
    <row r="4" spans="1:25" ht="15" customHeight="1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</row>
    <row r="5" spans="1:25" ht="21.75" customHeight="1" x14ac:dyDescent="0.25">
      <c r="A5" s="268" t="s">
        <v>190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</row>
    <row r="6" spans="1:25" ht="39" customHeight="1" x14ac:dyDescent="0.25">
      <c r="A6" s="57" t="s">
        <v>191</v>
      </c>
      <c r="B6" s="261" t="s">
        <v>4</v>
      </c>
      <c r="C6" s="261"/>
      <c r="D6" s="261" t="s">
        <v>6</v>
      </c>
      <c r="E6" s="261"/>
      <c r="F6" s="261" t="s">
        <v>7</v>
      </c>
      <c r="G6" s="261"/>
      <c r="H6" s="261" t="s">
        <v>8</v>
      </c>
      <c r="I6" s="261"/>
      <c r="J6" s="261" t="s">
        <v>9</v>
      </c>
      <c r="K6" s="261"/>
      <c r="L6" s="261" t="s">
        <v>10</v>
      </c>
      <c r="M6" s="261"/>
      <c r="N6" s="261" t="s">
        <v>11</v>
      </c>
      <c r="O6" s="261"/>
      <c r="P6" s="261" t="s">
        <v>12</v>
      </c>
      <c r="Q6" s="261"/>
      <c r="R6" s="261" t="s">
        <v>13</v>
      </c>
      <c r="S6" s="261"/>
      <c r="T6" s="261" t="s">
        <v>14</v>
      </c>
      <c r="U6" s="261"/>
      <c r="V6" s="261" t="s">
        <v>15</v>
      </c>
      <c r="W6" s="261"/>
      <c r="X6" s="261" t="s">
        <v>16</v>
      </c>
      <c r="Y6" s="261"/>
    </row>
    <row r="7" spans="1:25" ht="15.75" x14ac:dyDescent="0.25">
      <c r="A7" s="42" t="s">
        <v>192</v>
      </c>
      <c r="B7" s="281">
        <v>0.96650000000000003</v>
      </c>
      <c r="C7" s="281"/>
      <c r="D7" s="281">
        <v>0.97070000000000001</v>
      </c>
      <c r="E7" s="281"/>
      <c r="F7" s="265">
        <v>0.96079999999999999</v>
      </c>
      <c r="G7" s="265"/>
      <c r="H7" s="280">
        <v>0.95850000000000002</v>
      </c>
      <c r="I7" s="280"/>
      <c r="J7" s="280">
        <v>0.96540000000000004</v>
      </c>
      <c r="K7" s="280"/>
      <c r="L7" s="280">
        <v>0.97250000000000003</v>
      </c>
      <c r="M7" s="280"/>
      <c r="N7" s="279">
        <v>0.96060000000000001</v>
      </c>
      <c r="O7" s="279"/>
      <c r="P7" s="279">
        <v>0.95989999999999998</v>
      </c>
      <c r="Q7" s="279"/>
      <c r="R7" s="279"/>
      <c r="S7" s="279"/>
      <c r="T7" s="279"/>
      <c r="U7" s="279"/>
      <c r="V7" s="279"/>
      <c r="W7" s="279"/>
      <c r="X7" s="279"/>
      <c r="Y7" s="279"/>
    </row>
    <row r="8" spans="1:25" ht="15.75" x14ac:dyDescent="0.25">
      <c r="A8" s="42" t="s">
        <v>193</v>
      </c>
      <c r="B8" s="281">
        <v>0.97789999999999999</v>
      </c>
      <c r="C8" s="281"/>
      <c r="D8" s="281">
        <v>0.98029999999999995</v>
      </c>
      <c r="E8" s="281"/>
      <c r="F8" s="265">
        <v>0.96599999999999997</v>
      </c>
      <c r="G8" s="265"/>
      <c r="H8" s="280">
        <v>0.96960000000000002</v>
      </c>
      <c r="I8" s="280"/>
      <c r="J8" s="280">
        <v>0.97270000000000001</v>
      </c>
      <c r="K8" s="280"/>
      <c r="L8" s="280">
        <v>0.9728</v>
      </c>
      <c r="M8" s="280"/>
      <c r="N8" s="279">
        <v>0.96099999999999997</v>
      </c>
      <c r="O8" s="279"/>
      <c r="P8" s="279">
        <v>0.94810000000000005</v>
      </c>
      <c r="Q8" s="279"/>
      <c r="R8" s="279"/>
      <c r="S8" s="279"/>
      <c r="T8" s="279"/>
      <c r="U8" s="279"/>
      <c r="V8" s="279"/>
      <c r="W8" s="279"/>
      <c r="X8" s="279"/>
      <c r="Y8" s="279"/>
    </row>
    <row r="9" spans="1:25" ht="15.75" x14ac:dyDescent="0.25">
      <c r="A9" s="42" t="s">
        <v>194</v>
      </c>
      <c r="B9" s="281">
        <v>0.97660000000000002</v>
      </c>
      <c r="C9" s="281"/>
      <c r="D9" s="281">
        <v>0.96240000000000003</v>
      </c>
      <c r="E9" s="281"/>
      <c r="F9" s="265">
        <v>0.96440000000000003</v>
      </c>
      <c r="G9" s="265"/>
      <c r="H9" s="280">
        <v>0.96889999999999998</v>
      </c>
      <c r="I9" s="280"/>
      <c r="J9" s="280">
        <v>0.96599999999999997</v>
      </c>
      <c r="K9" s="280"/>
      <c r="L9" s="280">
        <v>0.9698</v>
      </c>
      <c r="M9" s="280"/>
      <c r="N9" s="279">
        <v>0.95779999999999998</v>
      </c>
      <c r="O9" s="279"/>
      <c r="P9" s="279">
        <v>0.96940000000000004</v>
      </c>
      <c r="Q9" s="279"/>
      <c r="R9" s="279"/>
      <c r="S9" s="279"/>
      <c r="T9" s="279"/>
      <c r="U9" s="279"/>
      <c r="V9" s="279"/>
      <c r="W9" s="279"/>
      <c r="X9" s="279"/>
      <c r="Y9" s="279"/>
    </row>
    <row r="10" spans="1:25" ht="15.75" x14ac:dyDescent="0.25">
      <c r="A10" s="42" t="s">
        <v>195</v>
      </c>
      <c r="B10" s="281">
        <v>1</v>
      </c>
      <c r="C10" s="281"/>
      <c r="D10" s="281">
        <v>1</v>
      </c>
      <c r="E10" s="281"/>
      <c r="F10" s="265">
        <v>1</v>
      </c>
      <c r="G10" s="265"/>
      <c r="H10" s="280">
        <v>1</v>
      </c>
      <c r="I10" s="280"/>
      <c r="J10" s="280">
        <v>1</v>
      </c>
      <c r="K10" s="280"/>
      <c r="L10" s="280">
        <v>1</v>
      </c>
      <c r="M10" s="280"/>
      <c r="N10" s="279">
        <v>1</v>
      </c>
      <c r="O10" s="279"/>
      <c r="P10" s="279">
        <v>1</v>
      </c>
      <c r="Q10" s="279"/>
      <c r="R10" s="279"/>
      <c r="S10" s="279"/>
      <c r="T10" s="279"/>
      <c r="U10" s="279"/>
      <c r="V10" s="279"/>
      <c r="W10" s="279"/>
      <c r="X10" s="279"/>
      <c r="Y10" s="279"/>
    </row>
    <row r="11" spans="1:25" ht="15.75" x14ac:dyDescent="0.25">
      <c r="A11" s="42" t="s">
        <v>196</v>
      </c>
      <c r="B11" s="281">
        <v>1</v>
      </c>
      <c r="C11" s="281"/>
      <c r="D11" s="281">
        <v>1</v>
      </c>
      <c r="E11" s="281"/>
      <c r="F11" s="265">
        <v>1</v>
      </c>
      <c r="G11" s="265"/>
      <c r="H11" s="280">
        <v>1</v>
      </c>
      <c r="I11" s="280"/>
      <c r="J11" s="280">
        <v>1</v>
      </c>
      <c r="K11" s="280"/>
      <c r="L11" s="280">
        <v>1</v>
      </c>
      <c r="M11" s="280"/>
      <c r="N11" s="279">
        <v>1</v>
      </c>
      <c r="O11" s="279"/>
      <c r="P11" s="279">
        <v>1</v>
      </c>
      <c r="Q11" s="279"/>
      <c r="R11" s="279"/>
      <c r="S11" s="279"/>
      <c r="T11" s="279"/>
      <c r="U11" s="279"/>
      <c r="V11" s="279"/>
      <c r="W11" s="279"/>
      <c r="X11" s="279"/>
      <c r="Y11" s="279"/>
    </row>
    <row r="12" spans="1:25" ht="15.75" x14ac:dyDescent="0.25">
      <c r="A12" s="42" t="s">
        <v>197</v>
      </c>
      <c r="B12" s="281">
        <v>0.81989999999999996</v>
      </c>
      <c r="C12" s="281"/>
      <c r="D12" s="281">
        <v>0.8155</v>
      </c>
      <c r="E12" s="281"/>
      <c r="F12" s="265">
        <v>0.81179999999999997</v>
      </c>
      <c r="G12" s="265"/>
      <c r="H12" s="280">
        <v>0.7944</v>
      </c>
      <c r="I12" s="280"/>
      <c r="J12" s="280">
        <v>0.80379999999999996</v>
      </c>
      <c r="K12" s="280"/>
      <c r="L12" s="280">
        <v>0.81479999999999997</v>
      </c>
      <c r="M12" s="280"/>
      <c r="N12" s="279">
        <v>0.84140000000000004</v>
      </c>
      <c r="O12" s="279"/>
      <c r="P12" s="279">
        <v>0.82740000000000002</v>
      </c>
      <c r="Q12" s="279"/>
      <c r="R12" s="279"/>
      <c r="S12" s="279"/>
      <c r="T12" s="279"/>
      <c r="U12" s="279"/>
      <c r="V12" s="279"/>
      <c r="W12" s="279"/>
      <c r="X12" s="279"/>
      <c r="Y12" s="279"/>
    </row>
    <row r="13" spans="1:25" ht="15.75" x14ac:dyDescent="0.25">
      <c r="A13" s="42" t="s">
        <v>198</v>
      </c>
      <c r="B13" s="281">
        <v>0.97899999999999998</v>
      </c>
      <c r="C13" s="281"/>
      <c r="D13" s="281">
        <v>0.97450000000000003</v>
      </c>
      <c r="E13" s="281"/>
      <c r="F13" s="265">
        <v>0.98699999999999999</v>
      </c>
      <c r="G13" s="265"/>
      <c r="H13" s="280">
        <v>0.97</v>
      </c>
      <c r="I13" s="280"/>
      <c r="J13" s="280">
        <v>0.95699999999999996</v>
      </c>
      <c r="K13" s="280"/>
      <c r="L13" s="280">
        <v>0.9667</v>
      </c>
      <c r="M13" s="280"/>
      <c r="N13" s="279">
        <v>0.96199999999999997</v>
      </c>
      <c r="O13" s="279"/>
      <c r="P13" s="279">
        <v>0.95479999999999998</v>
      </c>
      <c r="Q13" s="279"/>
      <c r="R13" s="279"/>
      <c r="S13" s="279"/>
      <c r="T13" s="279"/>
      <c r="U13" s="279"/>
      <c r="V13" s="279"/>
      <c r="W13" s="279"/>
      <c r="X13" s="279"/>
      <c r="Y13" s="279"/>
    </row>
    <row r="14" spans="1:25" ht="15.75" x14ac:dyDescent="0.25">
      <c r="A14" s="42" t="s">
        <v>199</v>
      </c>
      <c r="B14" s="281">
        <v>0.80649999999999999</v>
      </c>
      <c r="C14" s="281"/>
      <c r="D14" s="281">
        <v>0.9617</v>
      </c>
      <c r="E14" s="281"/>
      <c r="F14" s="265">
        <v>0.95750000000000002</v>
      </c>
      <c r="G14" s="265"/>
      <c r="H14" s="280">
        <v>0.97619999999999996</v>
      </c>
      <c r="I14" s="280"/>
      <c r="J14" s="280">
        <v>0.94699999999999995</v>
      </c>
      <c r="K14" s="280"/>
      <c r="L14" s="280">
        <v>0.96189999999999998</v>
      </c>
      <c r="M14" s="280"/>
      <c r="N14" s="279">
        <v>0.9839</v>
      </c>
      <c r="O14" s="279"/>
      <c r="P14" s="279">
        <v>0.97919999999999996</v>
      </c>
      <c r="Q14" s="279"/>
      <c r="R14" s="279"/>
      <c r="S14" s="279"/>
      <c r="T14" s="279"/>
      <c r="U14" s="279"/>
      <c r="V14" s="279"/>
      <c r="W14" s="279"/>
      <c r="X14" s="279"/>
      <c r="Y14" s="279"/>
    </row>
    <row r="15" spans="1:25" ht="15.75" x14ac:dyDescent="0.25">
      <c r="A15" s="42" t="s">
        <v>200</v>
      </c>
      <c r="B15" s="281">
        <v>0.9798</v>
      </c>
      <c r="C15" s="281"/>
      <c r="D15" s="281">
        <v>0.97770000000000001</v>
      </c>
      <c r="E15" s="281"/>
      <c r="F15" s="265">
        <v>0.9879</v>
      </c>
      <c r="G15" s="265"/>
      <c r="H15" s="280">
        <v>0.94579999999999997</v>
      </c>
      <c r="I15" s="280"/>
      <c r="J15" s="280">
        <v>0.9637</v>
      </c>
      <c r="K15" s="280"/>
      <c r="L15" s="280">
        <v>0.9708</v>
      </c>
      <c r="M15" s="280"/>
      <c r="N15" s="279">
        <v>0.9839</v>
      </c>
      <c r="O15" s="279"/>
      <c r="P15" s="279">
        <v>0.9919</v>
      </c>
      <c r="Q15" s="279"/>
      <c r="R15" s="279"/>
      <c r="S15" s="279"/>
      <c r="T15" s="279"/>
      <c r="U15" s="279"/>
      <c r="V15" s="279"/>
      <c r="W15" s="279"/>
      <c r="X15" s="279"/>
      <c r="Y15" s="279"/>
    </row>
    <row r="16" spans="1:25" ht="20.25" customHeight="1" x14ac:dyDescent="0.25">
      <c r="A16" s="47" t="s">
        <v>201</v>
      </c>
      <c r="B16" s="281">
        <v>0.55110000000000003</v>
      </c>
      <c r="C16" s="281"/>
      <c r="D16" s="281">
        <v>0.57140000000000002</v>
      </c>
      <c r="E16" s="281"/>
      <c r="F16" s="265">
        <v>0.4839</v>
      </c>
      <c r="G16" s="265"/>
      <c r="H16" s="280">
        <v>0.4556</v>
      </c>
      <c r="I16" s="280"/>
      <c r="J16" s="280">
        <v>0.4677</v>
      </c>
      <c r="K16" s="280"/>
      <c r="L16" s="280">
        <v>0.5333</v>
      </c>
      <c r="M16" s="280"/>
      <c r="N16" s="279">
        <v>0.74729999999999996</v>
      </c>
      <c r="O16" s="279"/>
      <c r="P16" s="279">
        <v>0.78400000000000003</v>
      </c>
      <c r="Q16" s="279"/>
      <c r="R16" s="279"/>
      <c r="S16" s="279"/>
      <c r="T16" s="279"/>
      <c r="U16" s="279"/>
      <c r="V16" s="279"/>
      <c r="W16" s="279"/>
      <c r="X16" s="279"/>
      <c r="Y16" s="279"/>
    </row>
    <row r="17" spans="1:25" ht="15.75" x14ac:dyDescent="0.25">
      <c r="A17" s="17" t="s">
        <v>202</v>
      </c>
      <c r="B17" s="281">
        <v>0.95809999999999995</v>
      </c>
      <c r="C17" s="281"/>
      <c r="D17" s="281">
        <v>0.96399999999999997</v>
      </c>
      <c r="E17" s="281"/>
      <c r="F17" s="265">
        <v>0.95779999999999998</v>
      </c>
      <c r="G17" s="265"/>
      <c r="H17" s="280">
        <v>0.9556</v>
      </c>
      <c r="I17" s="280"/>
      <c r="J17" s="280">
        <v>0.95630000000000004</v>
      </c>
      <c r="K17" s="280"/>
      <c r="L17" s="280">
        <v>0.9637</v>
      </c>
      <c r="M17" s="280"/>
      <c r="N17" s="279">
        <v>1.1444000000000001</v>
      </c>
      <c r="O17" s="279"/>
      <c r="P17" s="279">
        <v>1.1693</v>
      </c>
      <c r="Q17" s="279"/>
      <c r="R17" s="279"/>
      <c r="S17" s="279"/>
      <c r="T17" s="279"/>
      <c r="U17" s="279"/>
      <c r="V17" s="279"/>
      <c r="W17" s="279"/>
      <c r="X17" s="279"/>
      <c r="Y17" s="279"/>
    </row>
    <row r="18" spans="1:25" x14ac:dyDescent="0.25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</row>
    <row r="19" spans="1:25" ht="15.75" x14ac:dyDescent="0.25">
      <c r="A19" s="270" t="s">
        <v>203</v>
      </c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</row>
    <row r="20" spans="1:25" ht="31.5" x14ac:dyDescent="0.25">
      <c r="A20" s="57" t="s">
        <v>191</v>
      </c>
      <c r="B20" s="261" t="s">
        <v>4</v>
      </c>
      <c r="C20" s="261"/>
      <c r="D20" s="261" t="s">
        <v>6</v>
      </c>
      <c r="E20" s="261"/>
      <c r="F20" s="261" t="s">
        <v>7</v>
      </c>
      <c r="G20" s="261"/>
      <c r="H20" s="261" t="s">
        <v>8</v>
      </c>
      <c r="I20" s="261"/>
      <c r="J20" s="261" t="s">
        <v>9</v>
      </c>
      <c r="K20" s="261"/>
      <c r="L20" s="261" t="s">
        <v>10</v>
      </c>
      <c r="M20" s="261"/>
      <c r="N20" s="261" t="s">
        <v>11</v>
      </c>
      <c r="O20" s="261"/>
      <c r="P20" s="261" t="s">
        <v>12</v>
      </c>
      <c r="Q20" s="261"/>
      <c r="R20" s="261" t="s">
        <v>13</v>
      </c>
      <c r="S20" s="261"/>
      <c r="T20" s="261" t="s">
        <v>14</v>
      </c>
      <c r="U20" s="261"/>
      <c r="V20" s="261" t="s">
        <v>15</v>
      </c>
      <c r="W20" s="261"/>
      <c r="X20" s="261" t="s">
        <v>16</v>
      </c>
      <c r="Y20" s="261"/>
    </row>
    <row r="21" spans="1:25" ht="15.75" x14ac:dyDescent="0.25">
      <c r="A21" s="42" t="s">
        <v>192</v>
      </c>
      <c r="B21" s="266">
        <v>7.4</v>
      </c>
      <c r="C21" s="266"/>
      <c r="D21" s="271">
        <v>7.99</v>
      </c>
      <c r="E21" s="271"/>
      <c r="F21" s="271">
        <v>7.94</v>
      </c>
      <c r="G21" s="271"/>
      <c r="H21" s="271">
        <v>8.52</v>
      </c>
      <c r="I21" s="271"/>
      <c r="J21" s="271">
        <v>7.2</v>
      </c>
      <c r="K21" s="271"/>
      <c r="L21" s="271">
        <v>8.75</v>
      </c>
      <c r="M21" s="271"/>
      <c r="N21" s="271">
        <v>8.82</v>
      </c>
      <c r="O21" s="271"/>
      <c r="P21" s="271">
        <v>7.06</v>
      </c>
      <c r="Q21" s="271"/>
      <c r="R21" s="271"/>
      <c r="S21" s="271"/>
      <c r="T21" s="271"/>
      <c r="U21" s="271"/>
      <c r="V21" s="271"/>
      <c r="W21" s="271"/>
      <c r="X21" s="271"/>
      <c r="Y21" s="271"/>
    </row>
    <row r="22" spans="1:25" ht="15.75" x14ac:dyDescent="0.25">
      <c r="A22" s="42" t="s">
        <v>193</v>
      </c>
      <c r="B22" s="266">
        <v>7.54</v>
      </c>
      <c r="C22" s="266"/>
      <c r="D22" s="271">
        <v>8.1999999999999993</v>
      </c>
      <c r="E22" s="271"/>
      <c r="F22" s="271">
        <v>9.18</v>
      </c>
      <c r="G22" s="271"/>
      <c r="H22" s="271">
        <v>7.35</v>
      </c>
      <c r="I22" s="271"/>
      <c r="J22" s="271">
        <v>8.19</v>
      </c>
      <c r="K22" s="271"/>
      <c r="L22" s="272" t="s">
        <v>204</v>
      </c>
      <c r="M22" s="272"/>
      <c r="N22" s="271">
        <v>8.01</v>
      </c>
      <c r="O22" s="271"/>
      <c r="P22" s="271">
        <v>7.77</v>
      </c>
      <c r="Q22" s="271"/>
      <c r="R22" s="271"/>
      <c r="S22" s="271"/>
      <c r="T22" s="271"/>
      <c r="U22" s="271"/>
      <c r="V22" s="271"/>
      <c r="W22" s="271"/>
      <c r="X22" s="271"/>
      <c r="Y22" s="271"/>
    </row>
    <row r="23" spans="1:25" ht="15.75" x14ac:dyDescent="0.25">
      <c r="A23" s="42" t="s">
        <v>194</v>
      </c>
      <c r="B23" s="266">
        <v>9.65</v>
      </c>
      <c r="C23" s="266"/>
      <c r="D23" s="271">
        <v>8.49</v>
      </c>
      <c r="E23" s="271"/>
      <c r="F23" s="271">
        <v>9.58</v>
      </c>
      <c r="G23" s="271"/>
      <c r="H23" s="271">
        <v>9.15</v>
      </c>
      <c r="I23" s="271"/>
      <c r="J23" s="271">
        <v>8.1199999999999992</v>
      </c>
      <c r="K23" s="271"/>
      <c r="L23" s="271">
        <v>9.7200000000000006</v>
      </c>
      <c r="M23" s="271"/>
      <c r="N23" s="271">
        <v>7.4</v>
      </c>
      <c r="O23" s="271"/>
      <c r="P23" s="271">
        <v>8.73</v>
      </c>
      <c r="Q23" s="271"/>
      <c r="R23" s="271"/>
      <c r="S23" s="271"/>
      <c r="T23" s="271"/>
      <c r="U23" s="271"/>
      <c r="V23" s="271"/>
      <c r="W23" s="271"/>
      <c r="X23" s="271"/>
      <c r="Y23" s="271"/>
    </row>
    <row r="24" spans="1:25" ht="15.75" x14ac:dyDescent="0.25">
      <c r="A24" s="42" t="s">
        <v>195</v>
      </c>
      <c r="B24" s="266">
        <v>4.17</v>
      </c>
      <c r="C24" s="266"/>
      <c r="D24" s="271">
        <v>4.97</v>
      </c>
      <c r="E24" s="271"/>
      <c r="F24" s="271">
        <v>5.38</v>
      </c>
      <c r="G24" s="271"/>
      <c r="H24" s="271">
        <v>5.56</v>
      </c>
      <c r="I24" s="271"/>
      <c r="J24" s="271">
        <v>4.62</v>
      </c>
      <c r="K24" s="271"/>
      <c r="L24" s="271">
        <v>7.48</v>
      </c>
      <c r="M24" s="271"/>
      <c r="N24" s="271">
        <v>7.23</v>
      </c>
      <c r="O24" s="271"/>
      <c r="P24" s="271">
        <v>6.84</v>
      </c>
      <c r="Q24" s="271"/>
      <c r="R24" s="271"/>
      <c r="S24" s="271"/>
      <c r="T24" s="271"/>
      <c r="U24" s="271"/>
      <c r="V24" s="271"/>
      <c r="W24" s="271"/>
      <c r="X24" s="271"/>
      <c r="Y24" s="271"/>
    </row>
    <row r="25" spans="1:25" ht="15.75" x14ac:dyDescent="0.25">
      <c r="A25" s="42" t="s">
        <v>196</v>
      </c>
      <c r="B25" s="266">
        <v>7.95</v>
      </c>
      <c r="C25" s="266"/>
      <c r="D25" s="271">
        <v>8.58</v>
      </c>
      <c r="E25" s="271"/>
      <c r="F25" s="271">
        <v>6.2</v>
      </c>
      <c r="G25" s="271"/>
      <c r="H25" s="266">
        <v>10.545454545454545</v>
      </c>
      <c r="I25" s="266"/>
      <c r="J25" s="266">
        <v>7.51</v>
      </c>
      <c r="K25" s="266"/>
      <c r="L25" s="271">
        <v>8.15</v>
      </c>
      <c r="M25" s="271"/>
      <c r="N25" s="271">
        <v>7.98</v>
      </c>
      <c r="O25" s="271"/>
      <c r="P25" s="271">
        <v>9.6</v>
      </c>
      <c r="Q25" s="271"/>
      <c r="R25" s="271"/>
      <c r="S25" s="271"/>
      <c r="T25" s="271"/>
      <c r="U25" s="271"/>
      <c r="V25" s="271"/>
      <c r="W25" s="271"/>
      <c r="X25" s="271"/>
      <c r="Y25" s="271"/>
    </row>
    <row r="26" spans="1:25" ht="15.75" x14ac:dyDescent="0.25">
      <c r="A26" s="42" t="s">
        <v>197</v>
      </c>
      <c r="B26" s="266">
        <v>9.24</v>
      </c>
      <c r="C26" s="266"/>
      <c r="D26" s="271">
        <v>11.42</v>
      </c>
      <c r="E26" s="271"/>
      <c r="F26" s="271">
        <v>8.6300000000000008</v>
      </c>
      <c r="G26" s="271"/>
      <c r="H26" s="271">
        <v>6.22</v>
      </c>
      <c r="I26" s="271"/>
      <c r="J26" s="271">
        <v>8.31</v>
      </c>
      <c r="K26" s="271"/>
      <c r="L26" s="271">
        <v>8.67</v>
      </c>
      <c r="M26" s="271"/>
      <c r="N26" s="271">
        <v>10.43</v>
      </c>
      <c r="O26" s="271"/>
      <c r="P26" s="271">
        <v>12.28</v>
      </c>
      <c r="Q26" s="271"/>
      <c r="R26" s="271"/>
      <c r="S26" s="271"/>
      <c r="T26" s="271"/>
      <c r="U26" s="271"/>
      <c r="V26" s="271"/>
      <c r="W26" s="271"/>
      <c r="X26" s="271"/>
      <c r="Y26" s="271"/>
    </row>
    <row r="27" spans="1:25" ht="15.75" x14ac:dyDescent="0.25">
      <c r="A27" s="42" t="s">
        <v>198</v>
      </c>
      <c r="B27" s="266">
        <v>7.49</v>
      </c>
      <c r="C27" s="266"/>
      <c r="D27" s="271">
        <v>9.4</v>
      </c>
      <c r="E27" s="271"/>
      <c r="F27" s="271">
        <v>12.12</v>
      </c>
      <c r="G27" s="271"/>
      <c r="H27" s="271">
        <v>10.39</v>
      </c>
      <c r="I27" s="271"/>
      <c r="J27" s="271">
        <v>7.33</v>
      </c>
      <c r="K27" s="271"/>
      <c r="L27" s="271">
        <v>7.95</v>
      </c>
      <c r="M27" s="271"/>
      <c r="N27" s="271">
        <v>9.56</v>
      </c>
      <c r="O27" s="271"/>
      <c r="P27" s="271">
        <v>8.6999999999999993</v>
      </c>
      <c r="Q27" s="271"/>
      <c r="R27" s="271"/>
      <c r="S27" s="271"/>
      <c r="T27" s="271"/>
      <c r="U27" s="271"/>
      <c r="V27" s="271"/>
      <c r="W27" s="271"/>
      <c r="X27" s="271"/>
      <c r="Y27" s="271"/>
    </row>
    <row r="28" spans="1:25" ht="15.75" x14ac:dyDescent="0.25">
      <c r="A28" s="42" t="s">
        <v>199</v>
      </c>
      <c r="B28" s="266">
        <v>7.2</v>
      </c>
      <c r="C28" s="266"/>
      <c r="D28" s="271">
        <v>8.57</v>
      </c>
      <c r="E28" s="271"/>
      <c r="F28" s="271">
        <v>7.23</v>
      </c>
      <c r="G28" s="271"/>
      <c r="H28" s="271">
        <v>11.71</v>
      </c>
      <c r="I28" s="271"/>
      <c r="J28" s="271">
        <v>6.85</v>
      </c>
      <c r="K28" s="271"/>
      <c r="L28" s="271">
        <v>8.24</v>
      </c>
      <c r="M28" s="271"/>
      <c r="N28" s="271">
        <v>9.49</v>
      </c>
      <c r="O28" s="271"/>
      <c r="P28" s="271">
        <v>9.65</v>
      </c>
      <c r="Q28" s="271"/>
      <c r="R28" s="271"/>
      <c r="S28" s="271"/>
      <c r="T28" s="271"/>
      <c r="U28" s="271"/>
      <c r="V28" s="271"/>
      <c r="W28" s="271"/>
      <c r="X28" s="271"/>
      <c r="Y28" s="271"/>
    </row>
    <row r="29" spans="1:25" ht="15.75" x14ac:dyDescent="0.25">
      <c r="A29" s="42" t="s">
        <v>200</v>
      </c>
      <c r="B29" s="266">
        <v>11.05</v>
      </c>
      <c r="C29" s="266"/>
      <c r="D29" s="271">
        <v>8.42</v>
      </c>
      <c r="E29" s="271"/>
      <c r="F29" s="271">
        <v>14.41</v>
      </c>
      <c r="G29" s="271"/>
      <c r="H29" s="271">
        <v>8.73</v>
      </c>
      <c r="I29" s="271"/>
      <c r="J29" s="271">
        <v>8.85</v>
      </c>
      <c r="K29" s="271"/>
      <c r="L29" s="271">
        <v>11.65</v>
      </c>
      <c r="M29" s="271"/>
      <c r="N29" s="271">
        <v>9.3800000000000008</v>
      </c>
      <c r="O29" s="271"/>
      <c r="P29" s="271">
        <v>10.69</v>
      </c>
      <c r="Q29" s="271"/>
      <c r="R29" s="271"/>
      <c r="S29" s="271"/>
      <c r="T29" s="271"/>
      <c r="U29" s="271"/>
      <c r="V29" s="271"/>
      <c r="W29" s="271"/>
      <c r="X29" s="271"/>
      <c r="Y29" s="271"/>
    </row>
    <row r="30" spans="1:25" ht="15.75" x14ac:dyDescent="0.25">
      <c r="A30" s="49" t="s">
        <v>201</v>
      </c>
      <c r="B30" s="266">
        <v>8.08</v>
      </c>
      <c r="C30" s="266"/>
      <c r="D30" s="271">
        <v>13.71</v>
      </c>
      <c r="E30" s="271"/>
      <c r="F30" s="271">
        <v>10</v>
      </c>
      <c r="G30" s="271"/>
      <c r="H30" s="271">
        <v>13.67</v>
      </c>
      <c r="I30" s="271"/>
      <c r="J30" s="271">
        <v>17.399999999999999</v>
      </c>
      <c r="K30" s="271"/>
      <c r="L30" s="271">
        <v>13.71</v>
      </c>
      <c r="M30" s="271"/>
      <c r="N30" s="271">
        <v>10.69</v>
      </c>
      <c r="O30" s="271"/>
      <c r="P30" s="271">
        <v>10.61</v>
      </c>
      <c r="Q30" s="271"/>
      <c r="R30" s="271"/>
      <c r="S30" s="271"/>
      <c r="T30" s="271"/>
      <c r="U30" s="271"/>
      <c r="V30" s="271"/>
      <c r="W30" s="271"/>
      <c r="X30" s="271"/>
      <c r="Y30" s="271"/>
    </row>
    <row r="31" spans="1:25" ht="15.75" x14ac:dyDescent="0.25">
      <c r="A31" s="17" t="s">
        <v>205</v>
      </c>
      <c r="B31" s="266">
        <v>8.5299999999999994</v>
      </c>
      <c r="C31" s="266"/>
      <c r="D31" s="271">
        <v>8.82</v>
      </c>
      <c r="E31" s="271"/>
      <c r="F31" s="271">
        <v>9.35</v>
      </c>
      <c r="G31" s="271"/>
      <c r="H31" s="271">
        <v>9.33</v>
      </c>
      <c r="I31" s="271"/>
      <c r="J31" s="271">
        <v>8.5299999999999994</v>
      </c>
      <c r="K31" s="271"/>
      <c r="L31" s="271">
        <v>9.2899999999999991</v>
      </c>
      <c r="M31" s="271"/>
      <c r="N31" s="271">
        <v>8.77</v>
      </c>
      <c r="O31" s="271"/>
      <c r="P31" s="271">
        <v>8.57</v>
      </c>
      <c r="Q31" s="271"/>
      <c r="R31" s="271"/>
      <c r="S31" s="271"/>
      <c r="T31" s="271"/>
      <c r="U31" s="271"/>
      <c r="V31" s="271"/>
      <c r="W31" s="271"/>
      <c r="X31" s="271"/>
      <c r="Y31" s="271"/>
    </row>
    <row r="32" spans="1:25" x14ac:dyDescent="0.25">
      <c r="A32" s="212"/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</row>
    <row r="33" spans="1:25" ht="15.75" x14ac:dyDescent="0.25">
      <c r="A33" s="270" t="s">
        <v>206</v>
      </c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</row>
    <row r="34" spans="1:25" ht="31.5" x14ac:dyDescent="0.25">
      <c r="A34" s="57" t="s">
        <v>191</v>
      </c>
      <c r="B34" s="261" t="s">
        <v>4</v>
      </c>
      <c r="C34" s="261"/>
      <c r="D34" s="261" t="s">
        <v>6</v>
      </c>
      <c r="E34" s="261"/>
      <c r="F34" s="261" t="s">
        <v>7</v>
      </c>
      <c r="G34" s="261"/>
      <c r="H34" s="261" t="s">
        <v>8</v>
      </c>
      <c r="I34" s="261"/>
      <c r="J34" s="261" t="s">
        <v>9</v>
      </c>
      <c r="K34" s="261"/>
      <c r="L34" s="261" t="s">
        <v>10</v>
      </c>
      <c r="M34" s="261"/>
      <c r="N34" s="261" t="s">
        <v>11</v>
      </c>
      <c r="O34" s="261"/>
      <c r="P34" s="261" t="s">
        <v>12</v>
      </c>
      <c r="Q34" s="261"/>
      <c r="R34" s="261" t="s">
        <v>13</v>
      </c>
      <c r="S34" s="261"/>
      <c r="T34" s="261" t="s">
        <v>14</v>
      </c>
      <c r="U34" s="261"/>
      <c r="V34" s="261" t="s">
        <v>15</v>
      </c>
      <c r="W34" s="261"/>
      <c r="X34" s="261" t="s">
        <v>16</v>
      </c>
      <c r="Y34" s="261"/>
    </row>
    <row r="35" spans="1:25" ht="15.75" x14ac:dyDescent="0.25">
      <c r="A35" s="42" t="s">
        <v>192</v>
      </c>
      <c r="B35" s="266">
        <v>0.26</v>
      </c>
      <c r="C35" s="266"/>
      <c r="D35" s="266">
        <v>0.24</v>
      </c>
      <c r="E35" s="266"/>
      <c r="F35" s="266">
        <v>0.32</v>
      </c>
      <c r="G35" s="266"/>
      <c r="H35" s="266">
        <v>0.37</v>
      </c>
      <c r="I35" s="266"/>
      <c r="J35" s="266">
        <f t="shared" ref="J35:J44" si="0">(1-J7)*J21/J7</f>
        <v>0.25804847731510228</v>
      </c>
      <c r="K35" s="266"/>
      <c r="L35" s="266">
        <v>0.25</v>
      </c>
      <c r="M35" s="266"/>
      <c r="N35" s="266">
        <v>0.36</v>
      </c>
      <c r="O35" s="266"/>
      <c r="P35" s="266">
        <v>0.28999999999999998</v>
      </c>
      <c r="Q35" s="266"/>
      <c r="R35" s="266"/>
      <c r="S35" s="266"/>
      <c r="T35" s="266"/>
      <c r="U35" s="266"/>
      <c r="V35" s="266"/>
      <c r="W35" s="266"/>
      <c r="X35" s="266"/>
      <c r="Y35" s="266"/>
    </row>
    <row r="36" spans="1:25" ht="15.75" x14ac:dyDescent="0.25">
      <c r="A36" s="42" t="s">
        <v>193</v>
      </c>
      <c r="B36" s="266">
        <v>0.17</v>
      </c>
      <c r="C36" s="266"/>
      <c r="D36" s="266">
        <v>0.16</v>
      </c>
      <c r="E36" s="266"/>
      <c r="F36" s="266">
        <v>0.32</v>
      </c>
      <c r="G36" s="266"/>
      <c r="H36" s="266">
        <v>0.23</v>
      </c>
      <c r="I36" s="266"/>
      <c r="J36" s="266">
        <f t="shared" si="0"/>
        <v>0.22986223912819978</v>
      </c>
      <c r="K36" s="266"/>
      <c r="L36" s="266">
        <v>0.22</v>
      </c>
      <c r="M36" s="266"/>
      <c r="N36" s="266">
        <v>0.32</v>
      </c>
      <c r="O36" s="266"/>
      <c r="P36" s="266">
        <v>0.42</v>
      </c>
      <c r="Q36" s="266"/>
      <c r="R36" s="266"/>
      <c r="S36" s="266"/>
      <c r="T36" s="266"/>
      <c r="U36" s="266"/>
      <c r="V36" s="266"/>
      <c r="W36" s="266"/>
      <c r="X36" s="266"/>
      <c r="Y36" s="266"/>
    </row>
    <row r="37" spans="1:25" ht="15.75" x14ac:dyDescent="0.25">
      <c r="A37" s="42" t="s">
        <v>194</v>
      </c>
      <c r="B37" s="266">
        <v>0.23</v>
      </c>
      <c r="C37" s="266"/>
      <c r="D37" s="266">
        <v>0.33</v>
      </c>
      <c r="E37" s="266"/>
      <c r="F37" s="266">
        <v>0.35</v>
      </c>
      <c r="G37" s="266"/>
      <c r="H37" s="266">
        <v>0.28999999999999998</v>
      </c>
      <c r="I37" s="266"/>
      <c r="J37" s="266">
        <f t="shared" si="0"/>
        <v>0.28579710144927561</v>
      </c>
      <c r="K37" s="266"/>
      <c r="L37" s="266">
        <v>0.3</v>
      </c>
      <c r="M37" s="266"/>
      <c r="N37" s="266">
        <v>0.33</v>
      </c>
      <c r="O37" s="266"/>
      <c r="P37" s="266">
        <v>0.27</v>
      </c>
      <c r="Q37" s="266"/>
      <c r="R37" s="266"/>
      <c r="S37" s="266"/>
      <c r="T37" s="266"/>
      <c r="U37" s="266"/>
      <c r="V37" s="266"/>
      <c r="W37" s="266"/>
      <c r="X37" s="266"/>
      <c r="Y37" s="266"/>
    </row>
    <row r="38" spans="1:25" ht="15.75" x14ac:dyDescent="0.25">
      <c r="A38" s="42" t="s">
        <v>195</v>
      </c>
      <c r="B38" s="266">
        <v>0</v>
      </c>
      <c r="C38" s="266"/>
      <c r="D38" s="266">
        <v>0</v>
      </c>
      <c r="E38" s="266"/>
      <c r="F38" s="266">
        <v>0</v>
      </c>
      <c r="G38" s="266"/>
      <c r="H38" s="266">
        <v>0</v>
      </c>
      <c r="I38" s="266"/>
      <c r="J38" s="266">
        <f t="shared" si="0"/>
        <v>0</v>
      </c>
      <c r="K38" s="266"/>
      <c r="L38" s="266">
        <v>0</v>
      </c>
      <c r="M38" s="266"/>
      <c r="N38" s="266">
        <v>0</v>
      </c>
      <c r="O38" s="266"/>
      <c r="P38" s="266">
        <v>0</v>
      </c>
      <c r="Q38" s="266"/>
      <c r="R38" s="266"/>
      <c r="S38" s="266"/>
      <c r="T38" s="266"/>
      <c r="U38" s="266"/>
      <c r="V38" s="266"/>
      <c r="W38" s="266"/>
      <c r="X38" s="266"/>
      <c r="Y38" s="266"/>
    </row>
    <row r="39" spans="1:25" ht="15.75" x14ac:dyDescent="0.25">
      <c r="A39" s="42" t="s">
        <v>196</v>
      </c>
      <c r="B39" s="266">
        <v>0</v>
      </c>
      <c r="C39" s="266"/>
      <c r="D39" s="266">
        <v>0</v>
      </c>
      <c r="E39" s="266"/>
      <c r="F39" s="266">
        <v>0</v>
      </c>
      <c r="G39" s="266"/>
      <c r="H39" s="266">
        <v>0</v>
      </c>
      <c r="I39" s="266"/>
      <c r="J39" s="266">
        <f t="shared" si="0"/>
        <v>0</v>
      </c>
      <c r="K39" s="266"/>
      <c r="L39" s="266">
        <v>0</v>
      </c>
      <c r="M39" s="266"/>
      <c r="N39" s="266">
        <v>0</v>
      </c>
      <c r="O39" s="266"/>
      <c r="P39" s="266">
        <v>0</v>
      </c>
      <c r="Q39" s="266"/>
      <c r="R39" s="266"/>
      <c r="S39" s="266"/>
      <c r="T39" s="266"/>
      <c r="U39" s="266"/>
      <c r="V39" s="266"/>
      <c r="W39" s="266"/>
      <c r="X39" s="266"/>
      <c r="Y39" s="266"/>
    </row>
    <row r="40" spans="1:25" ht="15.75" x14ac:dyDescent="0.25">
      <c r="A40" s="42" t="s">
        <v>197</v>
      </c>
      <c r="B40" s="266">
        <v>2.0299999999999998</v>
      </c>
      <c r="C40" s="266"/>
      <c r="D40" s="266">
        <v>2.58</v>
      </c>
      <c r="E40" s="266"/>
      <c r="F40" s="266">
        <v>2</v>
      </c>
      <c r="G40" s="266"/>
      <c r="H40" s="266">
        <v>1.61</v>
      </c>
      <c r="I40" s="266"/>
      <c r="J40" s="266">
        <f t="shared" si="0"/>
        <v>2.0283926349838275</v>
      </c>
      <c r="K40" s="266"/>
      <c r="L40" s="266">
        <v>1.97</v>
      </c>
      <c r="M40" s="266"/>
      <c r="N40" s="266">
        <v>1.97</v>
      </c>
      <c r="O40" s="266"/>
      <c r="P40" s="266">
        <v>2.56</v>
      </c>
      <c r="Q40" s="266"/>
      <c r="R40" s="266"/>
      <c r="S40" s="266"/>
      <c r="T40" s="266"/>
      <c r="U40" s="266"/>
      <c r="V40" s="266"/>
      <c r="W40" s="266"/>
      <c r="X40" s="266"/>
      <c r="Y40" s="266"/>
    </row>
    <row r="41" spans="1:25" ht="15.75" x14ac:dyDescent="0.25">
      <c r="A41" s="42" t="s">
        <v>198</v>
      </c>
      <c r="B41" s="266">
        <v>0.16</v>
      </c>
      <c r="C41" s="266"/>
      <c r="D41" s="266">
        <v>0.25</v>
      </c>
      <c r="E41" s="266"/>
      <c r="F41" s="266">
        <v>0.16</v>
      </c>
      <c r="G41" s="266"/>
      <c r="H41" s="266">
        <v>0.32</v>
      </c>
      <c r="I41" s="266"/>
      <c r="J41" s="266">
        <f t="shared" si="0"/>
        <v>0.32935214211076314</v>
      </c>
      <c r="K41" s="266"/>
      <c r="L41" s="266">
        <v>0.27</v>
      </c>
      <c r="M41" s="266"/>
      <c r="N41" s="266">
        <v>0.38</v>
      </c>
      <c r="O41" s="266"/>
      <c r="P41" s="266">
        <v>0.41</v>
      </c>
      <c r="Q41" s="266"/>
      <c r="R41" s="266"/>
      <c r="S41" s="266"/>
      <c r="T41" s="266"/>
      <c r="U41" s="266"/>
      <c r="V41" s="266"/>
      <c r="W41" s="266"/>
      <c r="X41" s="266"/>
      <c r="Y41" s="266"/>
    </row>
    <row r="42" spans="1:25" ht="15.75" x14ac:dyDescent="0.25">
      <c r="A42" s="42" t="s">
        <v>199</v>
      </c>
      <c r="B42" s="266">
        <v>1.73</v>
      </c>
      <c r="C42" s="266"/>
      <c r="D42" s="266">
        <v>0.34</v>
      </c>
      <c r="E42" s="266"/>
      <c r="F42" s="266">
        <v>0.32</v>
      </c>
      <c r="G42" s="266"/>
      <c r="H42" s="266">
        <v>0.28999999999999998</v>
      </c>
      <c r="I42" s="266"/>
      <c r="J42" s="266">
        <f t="shared" si="0"/>
        <v>0.3833685322069697</v>
      </c>
      <c r="K42" s="266"/>
      <c r="L42" s="266">
        <v>0.33</v>
      </c>
      <c r="M42" s="266"/>
      <c r="N42" s="266">
        <v>0.16</v>
      </c>
      <c r="O42" s="266"/>
      <c r="P42" s="266">
        <v>0.2</v>
      </c>
      <c r="Q42" s="266"/>
      <c r="R42" s="266"/>
      <c r="S42" s="266"/>
      <c r="T42" s="266"/>
      <c r="U42" s="266"/>
      <c r="V42" s="266"/>
      <c r="W42" s="266"/>
      <c r="X42" s="266"/>
      <c r="Y42" s="266"/>
    </row>
    <row r="43" spans="1:25" ht="15.75" x14ac:dyDescent="0.25">
      <c r="A43" s="42" t="s">
        <v>200</v>
      </c>
      <c r="B43" s="266">
        <v>0.23</v>
      </c>
      <c r="C43" s="266"/>
      <c r="D43" s="266">
        <v>0.19</v>
      </c>
      <c r="E43" s="266"/>
      <c r="F43" s="266">
        <v>0.18</v>
      </c>
      <c r="G43" s="266"/>
      <c r="H43" s="266">
        <v>0.50028124339183788</v>
      </c>
      <c r="I43" s="266"/>
      <c r="J43" s="266">
        <f t="shared" si="0"/>
        <v>0.33335581612535015</v>
      </c>
      <c r="K43" s="266"/>
      <c r="L43" s="266">
        <v>0.35</v>
      </c>
      <c r="M43" s="266"/>
      <c r="N43" s="266">
        <v>0.15</v>
      </c>
      <c r="O43" s="266"/>
      <c r="P43" s="266">
        <v>0.08</v>
      </c>
      <c r="Q43" s="266"/>
      <c r="R43" s="266"/>
      <c r="S43" s="266"/>
      <c r="T43" s="266"/>
      <c r="U43" s="266"/>
      <c r="V43" s="266"/>
      <c r="W43" s="266"/>
      <c r="X43" s="266"/>
      <c r="Y43" s="266"/>
    </row>
    <row r="44" spans="1:25" ht="15.75" x14ac:dyDescent="0.25">
      <c r="A44" s="49" t="s">
        <v>201</v>
      </c>
      <c r="B44" s="266">
        <v>6.58</v>
      </c>
      <c r="C44" s="266"/>
      <c r="D44" s="266">
        <v>10.29</v>
      </c>
      <c r="E44" s="266"/>
      <c r="F44" s="266">
        <v>10.67</v>
      </c>
      <c r="G44" s="266"/>
      <c r="H44" s="266">
        <v>16.329999999999998</v>
      </c>
      <c r="I44" s="266"/>
      <c r="J44" s="266">
        <f t="shared" si="0"/>
        <v>19.803335471456062</v>
      </c>
      <c r="K44" s="266"/>
      <c r="L44" s="266">
        <v>12</v>
      </c>
      <c r="M44" s="266"/>
      <c r="N44" s="266">
        <v>3.62</v>
      </c>
      <c r="O44" s="266"/>
      <c r="P44" s="266">
        <v>2.92</v>
      </c>
      <c r="Q44" s="266"/>
      <c r="R44" s="266"/>
      <c r="S44" s="266"/>
      <c r="T44" s="266"/>
      <c r="U44" s="266"/>
      <c r="V44" s="266"/>
      <c r="W44" s="266"/>
      <c r="X44" s="266"/>
      <c r="Y44" s="266"/>
    </row>
    <row r="45" spans="1:25" ht="15.75" x14ac:dyDescent="0.25">
      <c r="A45" s="42" t="s">
        <v>207</v>
      </c>
      <c r="B45" s="266">
        <v>8.9600000000000009</v>
      </c>
      <c r="C45" s="266"/>
      <c r="D45" s="266">
        <v>7.89</v>
      </c>
      <c r="E45" s="266"/>
      <c r="F45" s="266">
        <v>9.8800000000000008</v>
      </c>
      <c r="G45" s="266"/>
      <c r="H45" s="266">
        <v>10.4</v>
      </c>
      <c r="I45" s="266"/>
      <c r="J45" s="266">
        <v>9.35</v>
      </c>
      <c r="K45" s="266"/>
      <c r="L45" s="266">
        <v>8.41</v>
      </c>
      <c r="M45" s="266"/>
      <c r="N45" s="266">
        <v>10.46</v>
      </c>
      <c r="O45" s="266"/>
      <c r="P45" s="266">
        <v>8.5</v>
      </c>
      <c r="Q45" s="266"/>
      <c r="R45" s="266"/>
      <c r="S45" s="266"/>
      <c r="T45" s="266"/>
      <c r="U45" s="266"/>
      <c r="V45" s="266"/>
      <c r="W45" s="266"/>
      <c r="X45" s="266"/>
      <c r="Y45" s="266"/>
    </row>
    <row r="46" spans="1:25" x14ac:dyDescent="0.25">
      <c r="A46" s="259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</row>
    <row r="47" spans="1:25" ht="17.25" customHeight="1" x14ac:dyDescent="0.25">
      <c r="A47" s="268" t="s">
        <v>208</v>
      </c>
      <c r="B47" s="268"/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</row>
    <row r="48" spans="1:25" ht="21" customHeight="1" x14ac:dyDescent="0.25">
      <c r="A48" s="50" t="s">
        <v>209</v>
      </c>
      <c r="B48" s="261" t="s">
        <v>4</v>
      </c>
      <c r="C48" s="261"/>
      <c r="D48" s="261" t="s">
        <v>6</v>
      </c>
      <c r="E48" s="261"/>
      <c r="F48" s="261" t="s">
        <v>7</v>
      </c>
      <c r="G48" s="261"/>
      <c r="H48" s="261" t="s">
        <v>8</v>
      </c>
      <c r="I48" s="261"/>
      <c r="J48" s="261" t="s">
        <v>9</v>
      </c>
      <c r="K48" s="261"/>
      <c r="L48" s="261" t="s">
        <v>10</v>
      </c>
      <c r="M48" s="261"/>
      <c r="N48" s="261" t="s">
        <v>11</v>
      </c>
      <c r="O48" s="261"/>
      <c r="P48" s="261" t="s">
        <v>12</v>
      </c>
      <c r="Q48" s="261"/>
      <c r="R48" s="261" t="s">
        <v>13</v>
      </c>
      <c r="S48" s="261"/>
      <c r="T48" s="261" t="s">
        <v>14</v>
      </c>
      <c r="U48" s="261"/>
      <c r="V48" s="261" t="s">
        <v>15</v>
      </c>
      <c r="W48" s="261"/>
      <c r="X48" s="261" t="s">
        <v>16</v>
      </c>
      <c r="Y48" s="261"/>
    </row>
    <row r="49" spans="1:25" ht="20.25" customHeight="1" x14ac:dyDescent="0.25">
      <c r="A49" s="50" t="s">
        <v>210</v>
      </c>
      <c r="B49" s="274">
        <v>1230</v>
      </c>
      <c r="C49" s="274"/>
      <c r="D49" s="274">
        <v>1119</v>
      </c>
      <c r="E49" s="274"/>
      <c r="F49" s="274">
        <v>1129</v>
      </c>
      <c r="G49" s="274"/>
      <c r="H49" s="274">
        <v>1052</v>
      </c>
      <c r="I49" s="274"/>
      <c r="J49" s="274">
        <v>1186</v>
      </c>
      <c r="K49" s="274"/>
      <c r="L49" s="274">
        <v>1125</v>
      </c>
      <c r="M49" s="274"/>
      <c r="N49" s="274">
        <v>1185</v>
      </c>
      <c r="O49" s="274"/>
      <c r="P49" s="274">
        <v>1273</v>
      </c>
      <c r="Q49" s="274"/>
      <c r="R49" s="274"/>
      <c r="S49" s="274"/>
      <c r="T49" s="274"/>
      <c r="U49" s="274"/>
      <c r="V49" s="274"/>
      <c r="W49" s="274"/>
      <c r="X49" s="274"/>
      <c r="Y49" s="274"/>
    </row>
    <row r="50" spans="1:25" ht="23.25" customHeight="1" x14ac:dyDescent="0.25">
      <c r="A50" s="50" t="s">
        <v>211</v>
      </c>
      <c r="B50" s="274">
        <v>116</v>
      </c>
      <c r="C50" s="274"/>
      <c r="D50" s="274">
        <v>112</v>
      </c>
      <c r="E50" s="274"/>
      <c r="F50" s="274">
        <v>114</v>
      </c>
      <c r="G50" s="274"/>
      <c r="H50" s="274">
        <v>90</v>
      </c>
      <c r="I50" s="274"/>
      <c r="J50" s="274">
        <v>128</v>
      </c>
      <c r="K50" s="274"/>
      <c r="L50" s="274">
        <v>113</v>
      </c>
      <c r="M50" s="274"/>
      <c r="N50" s="274">
        <v>114</v>
      </c>
      <c r="O50" s="274"/>
      <c r="P50" s="274">
        <v>119</v>
      </c>
      <c r="Q50" s="274"/>
      <c r="R50" s="274"/>
      <c r="S50" s="274"/>
      <c r="T50" s="274"/>
      <c r="U50" s="274"/>
      <c r="V50" s="274"/>
      <c r="W50" s="274"/>
      <c r="X50" s="274"/>
      <c r="Y50" s="274"/>
    </row>
    <row r="51" spans="1:25" ht="21" customHeight="1" x14ac:dyDescent="0.25">
      <c r="A51" s="50" t="s">
        <v>212</v>
      </c>
      <c r="B51" s="274">
        <f t="shared" ref="B51:P51" si="1">B50/B49</f>
        <v>9.4308943089430899E-2</v>
      </c>
      <c r="C51" s="274"/>
      <c r="D51" s="274">
        <f t="shared" si="1"/>
        <v>0.10008936550491511</v>
      </c>
      <c r="E51" s="274"/>
      <c r="F51" s="274">
        <f t="shared" si="1"/>
        <v>0.10097431355181577</v>
      </c>
      <c r="G51" s="274"/>
      <c r="H51" s="274">
        <f t="shared" si="1"/>
        <v>8.5551330798479083E-2</v>
      </c>
      <c r="I51" s="274"/>
      <c r="J51" s="274">
        <f t="shared" si="1"/>
        <v>0.10792580101180438</v>
      </c>
      <c r="K51" s="274"/>
      <c r="L51" s="274">
        <f t="shared" si="1"/>
        <v>0.10044444444444445</v>
      </c>
      <c r="M51" s="274"/>
      <c r="N51" s="274">
        <f t="shared" si="1"/>
        <v>9.6202531645569619E-2</v>
      </c>
      <c r="O51" s="274"/>
      <c r="P51" s="274">
        <f t="shared" si="1"/>
        <v>9.3479968578161821E-2</v>
      </c>
      <c r="Q51" s="274"/>
      <c r="R51" s="274"/>
      <c r="S51" s="274"/>
      <c r="T51" s="274"/>
      <c r="U51" s="274"/>
      <c r="V51" s="274"/>
      <c r="W51" s="274"/>
      <c r="X51" s="274"/>
      <c r="Y51" s="274"/>
    </row>
    <row r="52" spans="1:25" ht="31.5" x14ac:dyDescent="0.25">
      <c r="A52" s="57" t="s">
        <v>213</v>
      </c>
      <c r="B52" s="274">
        <v>99</v>
      </c>
      <c r="C52" s="274"/>
      <c r="D52" s="274">
        <v>104</v>
      </c>
      <c r="E52" s="274"/>
      <c r="F52" s="274">
        <v>92</v>
      </c>
      <c r="G52" s="274"/>
      <c r="H52" s="274">
        <v>78</v>
      </c>
      <c r="I52" s="274"/>
      <c r="J52" s="274">
        <v>109</v>
      </c>
      <c r="K52" s="274"/>
      <c r="L52" s="274">
        <v>100</v>
      </c>
      <c r="M52" s="274"/>
      <c r="N52" s="274">
        <v>104</v>
      </c>
      <c r="O52" s="274"/>
      <c r="P52" s="274">
        <v>99</v>
      </c>
      <c r="Q52" s="274"/>
      <c r="R52" s="274"/>
      <c r="S52" s="274"/>
      <c r="T52" s="274"/>
      <c r="U52" s="274"/>
      <c r="V52" s="274"/>
      <c r="W52" s="274"/>
      <c r="X52" s="274"/>
      <c r="Y52" s="274"/>
    </row>
    <row r="53" spans="1:25" ht="31.5" x14ac:dyDescent="0.25">
      <c r="A53" s="48" t="s">
        <v>214</v>
      </c>
      <c r="B53" s="274">
        <v>8.1299999999999997E-2</v>
      </c>
      <c r="C53" s="274"/>
      <c r="D53" s="274">
        <v>6.8500000000000005E-2</v>
      </c>
      <c r="E53" s="274"/>
      <c r="F53" s="274">
        <v>9.5</v>
      </c>
      <c r="G53" s="274"/>
      <c r="H53" s="274">
        <v>7.4144486692015205E-2</v>
      </c>
      <c r="I53" s="274"/>
      <c r="J53" s="274">
        <f>J52/J49</f>
        <v>9.1905564924114669E-2</v>
      </c>
      <c r="K53" s="274"/>
      <c r="L53" s="274">
        <f>L52/L49</f>
        <v>8.8888888888888892E-2</v>
      </c>
      <c r="M53" s="274"/>
      <c r="N53" s="274">
        <f>N52/N49</f>
        <v>8.7763713080168781E-2</v>
      </c>
      <c r="O53" s="274"/>
      <c r="P53" s="274">
        <f>P52/P49</f>
        <v>7.7769049489395128E-2</v>
      </c>
      <c r="Q53" s="274"/>
      <c r="R53" s="274"/>
      <c r="S53" s="274"/>
      <c r="T53" s="274"/>
      <c r="U53" s="274"/>
      <c r="V53" s="274"/>
      <c r="W53" s="274"/>
      <c r="X53" s="274"/>
      <c r="Y53" s="274"/>
    </row>
    <row r="54" spans="1:25" ht="31.5" x14ac:dyDescent="0.25">
      <c r="A54" s="48" t="s">
        <v>215</v>
      </c>
      <c r="B54" s="274">
        <v>2.8189910979228485E-2</v>
      </c>
      <c r="C54" s="274"/>
      <c r="D54" s="274">
        <v>3.3794162826420893E-2</v>
      </c>
      <c r="E54" s="274"/>
      <c r="F54" s="274">
        <f>12/643</f>
        <v>1.8662519440124418E-2</v>
      </c>
      <c r="G54" s="274"/>
      <c r="H54" s="274">
        <f>11/640</f>
        <v>1.7187500000000001E-2</v>
      </c>
      <c r="I54" s="274"/>
      <c r="J54" s="274">
        <f>15/706</f>
        <v>2.1246458923512748E-2</v>
      </c>
      <c r="K54" s="274"/>
      <c r="L54" s="274">
        <f>15/683</f>
        <v>2.1961932650073207E-2</v>
      </c>
      <c r="M54" s="274"/>
      <c r="N54" s="274">
        <v>2.5000000000000001E-2</v>
      </c>
      <c r="O54" s="274"/>
      <c r="P54" s="274">
        <v>8.0999999999999996E-3</v>
      </c>
      <c r="Q54" s="274"/>
      <c r="R54" s="274"/>
      <c r="S54" s="274"/>
      <c r="T54" s="274"/>
      <c r="U54" s="274"/>
      <c r="V54" s="274"/>
      <c r="W54" s="274"/>
      <c r="X54" s="274"/>
      <c r="Y54" s="274"/>
    </row>
    <row r="55" spans="1:25" ht="31.5" x14ac:dyDescent="0.25">
      <c r="A55" s="48" t="s">
        <v>216</v>
      </c>
      <c r="B55" s="274">
        <v>34</v>
      </c>
      <c r="C55" s="274"/>
      <c r="D55" s="274">
        <v>35</v>
      </c>
      <c r="E55" s="274"/>
      <c r="F55" s="274">
        <v>32</v>
      </c>
      <c r="G55" s="274"/>
      <c r="H55" s="274">
        <v>41</v>
      </c>
      <c r="I55" s="274"/>
      <c r="J55" s="274">
        <v>40.5</v>
      </c>
      <c r="K55" s="274"/>
      <c r="L55" s="274">
        <v>50.19</v>
      </c>
      <c r="M55" s="274"/>
      <c r="N55" s="274" t="s">
        <v>217</v>
      </c>
      <c r="O55" s="274"/>
      <c r="P55" s="274">
        <v>93</v>
      </c>
      <c r="Q55" s="274"/>
      <c r="R55" s="274"/>
      <c r="S55" s="274"/>
      <c r="T55" s="274"/>
      <c r="U55" s="274"/>
      <c r="V55" s="274"/>
      <c r="W55" s="274"/>
      <c r="X55" s="274"/>
      <c r="Y55" s="274"/>
    </row>
    <row r="56" spans="1:25" ht="47.25" x14ac:dyDescent="0.25">
      <c r="A56" s="48" t="s">
        <v>218</v>
      </c>
      <c r="B56" s="274">
        <v>0.66700000000000004</v>
      </c>
      <c r="C56" s="274"/>
      <c r="D56" s="274">
        <v>0.59040000000000004</v>
      </c>
      <c r="E56" s="274"/>
      <c r="F56" s="274">
        <v>0.64590000000000003</v>
      </c>
      <c r="G56" s="274"/>
      <c r="H56" s="274">
        <v>0.59119999999999995</v>
      </c>
      <c r="I56" s="274"/>
      <c r="J56" s="274">
        <v>0.57969999999999999</v>
      </c>
      <c r="K56" s="274"/>
      <c r="L56" s="274">
        <v>0.64559999999999995</v>
      </c>
      <c r="M56" s="274"/>
      <c r="N56" s="274">
        <v>0.62450000000000006</v>
      </c>
      <c r="O56" s="274"/>
      <c r="P56" s="274">
        <v>0.26860000000000001</v>
      </c>
      <c r="Q56" s="274"/>
      <c r="R56" s="274"/>
      <c r="S56" s="274"/>
      <c r="T56" s="274"/>
      <c r="U56" s="274"/>
      <c r="V56" s="274"/>
      <c r="W56" s="274"/>
      <c r="X56" s="274"/>
      <c r="Y56" s="274"/>
    </row>
    <row r="57" spans="1:25" ht="20.25" customHeight="1" x14ac:dyDescent="0.25">
      <c r="A57" s="48" t="s">
        <v>219</v>
      </c>
      <c r="B57" s="274">
        <v>276</v>
      </c>
      <c r="C57" s="274"/>
      <c r="D57" s="274">
        <v>256</v>
      </c>
      <c r="E57" s="274"/>
      <c r="F57" s="274">
        <v>241</v>
      </c>
      <c r="G57" s="274"/>
      <c r="H57" s="274">
        <v>279</v>
      </c>
      <c r="I57" s="274"/>
      <c r="J57" s="274">
        <v>204</v>
      </c>
      <c r="K57" s="274"/>
      <c r="L57" s="274">
        <v>330</v>
      </c>
      <c r="M57" s="274"/>
      <c r="N57" s="274">
        <v>248</v>
      </c>
      <c r="O57" s="274"/>
      <c r="P57" s="274">
        <v>399</v>
      </c>
      <c r="Q57" s="274"/>
      <c r="R57" s="274"/>
      <c r="S57" s="274"/>
      <c r="T57" s="274"/>
      <c r="U57" s="274"/>
      <c r="V57" s="274"/>
      <c r="W57" s="274"/>
      <c r="X57" s="274"/>
      <c r="Y57" s="274"/>
    </row>
    <row r="58" spans="1:25" ht="23.25" customHeight="1" x14ac:dyDescent="0.25">
      <c r="A58" s="48" t="s">
        <v>220</v>
      </c>
      <c r="B58" s="274">
        <v>0.5111</v>
      </c>
      <c r="C58" s="274"/>
      <c r="D58" s="274">
        <v>0.54730000000000001</v>
      </c>
      <c r="E58" s="274"/>
      <c r="F58" s="274">
        <v>50.91</v>
      </c>
      <c r="G58" s="274"/>
      <c r="H58" s="276">
        <v>0.51280000000000003</v>
      </c>
      <c r="I58" s="276"/>
      <c r="J58" s="276">
        <f>534/(500+534)</f>
        <v>0.51644100580270791</v>
      </c>
      <c r="K58" s="276"/>
      <c r="L58" s="277">
        <f>571/(461+571)</f>
        <v>0.55329457364341084</v>
      </c>
      <c r="M58" s="277"/>
      <c r="N58" s="264">
        <v>0.50060000000000004</v>
      </c>
      <c r="O58" s="264"/>
      <c r="P58" s="275">
        <f>('Produção 2025'!$K$18)/(('Produção 2025'!$K$18)+('Produção 2025'!$K$17))</f>
        <v>0.55113122171945705</v>
      </c>
      <c r="Q58" s="275"/>
      <c r="R58" s="273"/>
      <c r="S58" s="273"/>
      <c r="T58" s="273"/>
      <c r="U58" s="273"/>
      <c r="V58" s="273"/>
      <c r="W58" s="273"/>
      <c r="X58" s="273"/>
      <c r="Y58" s="273"/>
    </row>
    <row r="59" spans="1:25" x14ac:dyDescent="0.25">
      <c r="A59" s="259"/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</row>
    <row r="60" spans="1:25" ht="20.25" customHeight="1" x14ac:dyDescent="0.25">
      <c r="A60" s="270" t="s">
        <v>221</v>
      </c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</row>
    <row r="61" spans="1:25" ht="23.25" customHeight="1" x14ac:dyDescent="0.25">
      <c r="A61" s="56" t="s">
        <v>209</v>
      </c>
      <c r="B61" s="269" t="s">
        <v>4</v>
      </c>
      <c r="C61" s="269"/>
      <c r="D61" s="269" t="s">
        <v>6</v>
      </c>
      <c r="E61" s="269"/>
      <c r="F61" s="269" t="s">
        <v>7</v>
      </c>
      <c r="G61" s="269"/>
      <c r="H61" s="269" t="s">
        <v>8</v>
      </c>
      <c r="I61" s="269"/>
      <c r="J61" s="269" t="s">
        <v>9</v>
      </c>
      <c r="K61" s="269"/>
      <c r="L61" s="269" t="s">
        <v>10</v>
      </c>
      <c r="M61" s="269"/>
      <c r="N61" s="269" t="s">
        <v>11</v>
      </c>
      <c r="O61" s="269"/>
      <c r="P61" s="269" t="s">
        <v>12</v>
      </c>
      <c r="Q61" s="269"/>
      <c r="R61" s="269" t="s">
        <v>13</v>
      </c>
      <c r="S61" s="269"/>
      <c r="T61" s="269" t="s">
        <v>14</v>
      </c>
      <c r="U61" s="269"/>
      <c r="V61" s="269" t="s">
        <v>15</v>
      </c>
      <c r="W61" s="269"/>
      <c r="X61" s="269" t="s">
        <v>16</v>
      </c>
      <c r="Y61" s="269"/>
    </row>
    <row r="62" spans="1:25" ht="31.5" x14ac:dyDescent="0.25">
      <c r="A62" s="1" t="s">
        <v>222</v>
      </c>
      <c r="B62" s="267">
        <f>B63+B64</f>
        <v>235</v>
      </c>
      <c r="C62" s="267"/>
      <c r="D62" s="267">
        <f>D63+D64</f>
        <v>244</v>
      </c>
      <c r="E62" s="267"/>
      <c r="F62" s="267">
        <f>F63+F64</f>
        <v>236</v>
      </c>
      <c r="G62" s="267"/>
      <c r="H62" s="267">
        <f>H63+H64</f>
        <v>228</v>
      </c>
      <c r="I62" s="267"/>
      <c r="J62" s="267">
        <f>J63+J64</f>
        <v>225</v>
      </c>
      <c r="K62" s="267"/>
      <c r="L62" s="267">
        <f t="shared" ref="L62" si="2">+L63+L64</f>
        <v>235</v>
      </c>
      <c r="M62" s="267"/>
      <c r="N62" s="267">
        <f>N63+N64</f>
        <v>239</v>
      </c>
      <c r="O62" s="267"/>
      <c r="P62" s="267">
        <f t="shared" ref="P62" si="3">+P63+P64</f>
        <v>239</v>
      </c>
      <c r="Q62" s="267"/>
      <c r="R62" s="267"/>
      <c r="S62" s="267"/>
      <c r="T62" s="267"/>
      <c r="U62" s="267"/>
      <c r="V62" s="267"/>
      <c r="W62" s="267"/>
      <c r="X62" s="267"/>
      <c r="Y62" s="267"/>
    </row>
    <row r="63" spans="1:25" ht="23.25" customHeight="1" x14ac:dyDescent="0.25">
      <c r="A63" s="1" t="s">
        <v>223</v>
      </c>
      <c r="B63" s="267">
        <v>0</v>
      </c>
      <c r="C63" s="267"/>
      <c r="D63" s="267">
        <v>0</v>
      </c>
      <c r="E63" s="267"/>
      <c r="F63" s="267">
        <v>0</v>
      </c>
      <c r="G63" s="267"/>
      <c r="H63" s="267">
        <v>0</v>
      </c>
      <c r="I63" s="267"/>
      <c r="J63" s="267">
        <v>0</v>
      </c>
      <c r="K63" s="267"/>
      <c r="L63" s="267">
        <v>0</v>
      </c>
      <c r="M63" s="267"/>
      <c r="N63" s="267">
        <v>0</v>
      </c>
      <c r="O63" s="267"/>
      <c r="P63" s="267">
        <v>0</v>
      </c>
      <c r="Q63" s="267"/>
      <c r="R63" s="267"/>
      <c r="S63" s="267"/>
      <c r="T63" s="267"/>
      <c r="U63" s="267"/>
      <c r="V63" s="267"/>
      <c r="W63" s="267"/>
      <c r="X63" s="267"/>
      <c r="Y63" s="267"/>
    </row>
    <row r="64" spans="1:25" ht="23.25" customHeight="1" x14ac:dyDescent="0.25">
      <c r="A64" s="1" t="s">
        <v>224</v>
      </c>
      <c r="B64" s="267">
        <v>235</v>
      </c>
      <c r="C64" s="267"/>
      <c r="D64" s="267">
        <v>244</v>
      </c>
      <c r="E64" s="267"/>
      <c r="F64" s="267">
        <v>236</v>
      </c>
      <c r="G64" s="267"/>
      <c r="H64" s="267">
        <v>228</v>
      </c>
      <c r="I64" s="267"/>
      <c r="J64" s="267">
        <v>225</v>
      </c>
      <c r="K64" s="267"/>
      <c r="L64" s="267">
        <v>235</v>
      </c>
      <c r="M64" s="267"/>
      <c r="N64" s="267">
        <v>239</v>
      </c>
      <c r="O64" s="267"/>
      <c r="P64" s="267">
        <v>239</v>
      </c>
      <c r="Q64" s="267"/>
      <c r="R64" s="267"/>
      <c r="S64" s="267"/>
      <c r="T64" s="267"/>
      <c r="U64" s="267"/>
      <c r="V64" s="267"/>
      <c r="W64" s="267"/>
      <c r="X64" s="267"/>
      <c r="Y64" s="267"/>
    </row>
    <row r="65" spans="1:25" ht="31.5" x14ac:dyDescent="0.25">
      <c r="A65" s="1" t="s">
        <v>225</v>
      </c>
      <c r="B65" s="267">
        <v>639</v>
      </c>
      <c r="C65" s="267"/>
      <c r="D65" s="267">
        <v>689</v>
      </c>
      <c r="E65" s="267"/>
      <c r="F65" s="267">
        <v>646</v>
      </c>
      <c r="G65" s="267"/>
      <c r="H65" s="267">
        <v>643</v>
      </c>
      <c r="I65" s="267"/>
      <c r="J65" s="267">
        <f>J66+J67</f>
        <v>642</v>
      </c>
      <c r="K65" s="267"/>
      <c r="L65" s="267">
        <f t="shared" ref="L65" si="4">+L66+L67</f>
        <v>645</v>
      </c>
      <c r="M65" s="267"/>
      <c r="N65" s="267">
        <f>+N66+N67</f>
        <v>658</v>
      </c>
      <c r="O65" s="267"/>
      <c r="P65" s="267">
        <f t="shared" ref="P65" si="5">+P66+P67</f>
        <v>667</v>
      </c>
      <c r="Q65" s="267"/>
      <c r="R65" s="267"/>
      <c r="S65" s="267"/>
      <c r="T65" s="267"/>
      <c r="U65" s="267"/>
      <c r="V65" s="267"/>
      <c r="W65" s="267"/>
      <c r="X65" s="267"/>
      <c r="Y65" s="267"/>
    </row>
    <row r="66" spans="1:25" ht="31.5" x14ac:dyDescent="0.25">
      <c r="A66" s="1" t="s">
        <v>226</v>
      </c>
      <c r="B66" s="267">
        <v>99</v>
      </c>
      <c r="C66" s="267"/>
      <c r="D66" s="267">
        <v>99</v>
      </c>
      <c r="E66" s="267"/>
      <c r="F66" s="267">
        <v>98</v>
      </c>
      <c r="G66" s="267"/>
      <c r="H66" s="267">
        <v>98</v>
      </c>
      <c r="I66" s="267"/>
      <c r="J66" s="267">
        <v>97</v>
      </c>
      <c r="K66" s="267"/>
      <c r="L66" s="267">
        <f>27+68</f>
        <v>95</v>
      </c>
      <c r="M66" s="267"/>
      <c r="N66" s="267">
        <f>27+66</f>
        <v>93</v>
      </c>
      <c r="O66" s="267"/>
      <c r="P66" s="267">
        <f>27+65</f>
        <v>92</v>
      </c>
      <c r="Q66" s="267"/>
      <c r="R66" s="267"/>
      <c r="S66" s="267"/>
      <c r="T66" s="267"/>
      <c r="U66" s="267"/>
      <c r="V66" s="267"/>
      <c r="W66" s="267"/>
      <c r="X66" s="267"/>
      <c r="Y66" s="267"/>
    </row>
    <row r="67" spans="1:25" ht="31.5" x14ac:dyDescent="0.25">
      <c r="A67" s="1" t="s">
        <v>227</v>
      </c>
      <c r="B67" s="267">
        <v>540</v>
      </c>
      <c r="C67" s="267"/>
      <c r="D67" s="267">
        <v>590</v>
      </c>
      <c r="E67" s="267"/>
      <c r="F67" s="267">
        <v>548</v>
      </c>
      <c r="G67" s="267"/>
      <c r="H67" s="267">
        <v>545</v>
      </c>
      <c r="I67" s="267"/>
      <c r="J67" s="267">
        <v>545</v>
      </c>
      <c r="K67" s="267"/>
      <c r="L67" s="267">
        <v>550</v>
      </c>
      <c r="M67" s="267"/>
      <c r="N67" s="267">
        <v>565</v>
      </c>
      <c r="O67" s="267"/>
      <c r="P67" s="267">
        <v>575</v>
      </c>
      <c r="Q67" s="267"/>
      <c r="R67" s="267"/>
      <c r="S67" s="267"/>
      <c r="T67" s="267"/>
      <c r="U67" s="267"/>
      <c r="V67" s="267"/>
      <c r="W67" s="267"/>
      <c r="X67" s="267"/>
      <c r="Y67" s="267"/>
    </row>
    <row r="68" spans="1:25" ht="22.5" customHeight="1" x14ac:dyDescent="0.25">
      <c r="A68" s="1" t="s">
        <v>228</v>
      </c>
      <c r="B68" s="267">
        <f>B69+B70+B71</f>
        <v>650</v>
      </c>
      <c r="C68" s="267"/>
      <c r="D68" s="267">
        <f>D69+D70+D71</f>
        <v>638</v>
      </c>
      <c r="E68" s="267"/>
      <c r="F68" s="267">
        <f>F69+F70+F71</f>
        <v>665</v>
      </c>
      <c r="G68" s="267"/>
      <c r="H68" s="267">
        <f>H69+H70+H71</f>
        <v>666</v>
      </c>
      <c r="I68" s="267"/>
      <c r="J68" s="267">
        <f>J69+J70+J71</f>
        <v>665</v>
      </c>
      <c r="K68" s="267"/>
      <c r="L68" s="267">
        <f t="shared" ref="L68" si="6">+L69+L70+L71</f>
        <v>659</v>
      </c>
      <c r="M68" s="267"/>
      <c r="N68" s="267">
        <f>+N69+N70+N71</f>
        <v>651</v>
      </c>
      <c r="O68" s="267"/>
      <c r="P68" s="267">
        <f t="shared" ref="P68" si="7">+P69+P70+P71</f>
        <v>793</v>
      </c>
      <c r="Q68" s="267"/>
      <c r="R68" s="267"/>
      <c r="S68" s="267"/>
      <c r="T68" s="267"/>
      <c r="U68" s="267"/>
      <c r="V68" s="267"/>
      <c r="W68" s="267"/>
      <c r="X68" s="267"/>
      <c r="Y68" s="267"/>
    </row>
    <row r="69" spans="1:25" ht="27" customHeight="1" x14ac:dyDescent="0.25">
      <c r="A69" s="1" t="s">
        <v>229</v>
      </c>
      <c r="B69" s="267">
        <v>79</v>
      </c>
      <c r="C69" s="267"/>
      <c r="D69" s="267">
        <v>77</v>
      </c>
      <c r="E69" s="267"/>
      <c r="F69" s="267">
        <v>74</v>
      </c>
      <c r="G69" s="267"/>
      <c r="H69" s="267">
        <v>74</v>
      </c>
      <c r="I69" s="267"/>
      <c r="J69" s="267">
        <v>72</v>
      </c>
      <c r="K69" s="267"/>
      <c r="L69" s="267">
        <v>68</v>
      </c>
      <c r="M69" s="267"/>
      <c r="N69" s="267">
        <v>67</v>
      </c>
      <c r="O69" s="267"/>
      <c r="P69" s="267">
        <v>75</v>
      </c>
      <c r="Q69" s="267"/>
      <c r="R69" s="267"/>
      <c r="S69" s="267"/>
      <c r="T69" s="267"/>
      <c r="U69" s="267"/>
      <c r="V69" s="267"/>
      <c r="W69" s="267"/>
      <c r="X69" s="267"/>
      <c r="Y69" s="267"/>
    </row>
    <row r="70" spans="1:25" ht="24.75" customHeight="1" x14ac:dyDescent="0.25">
      <c r="A70" s="1" t="s">
        <v>230</v>
      </c>
      <c r="B70" s="267">
        <v>0</v>
      </c>
      <c r="C70" s="267"/>
      <c r="D70" s="267">
        <v>0</v>
      </c>
      <c r="E70" s="267"/>
      <c r="F70" s="267">
        <v>0</v>
      </c>
      <c r="G70" s="267"/>
      <c r="H70" s="267">
        <v>0</v>
      </c>
      <c r="I70" s="267"/>
      <c r="J70" s="267">
        <v>0</v>
      </c>
      <c r="K70" s="267"/>
      <c r="L70" s="267">
        <v>0</v>
      </c>
      <c r="M70" s="267"/>
      <c r="N70" s="267">
        <v>0</v>
      </c>
      <c r="O70" s="267"/>
      <c r="P70" s="267">
        <v>0</v>
      </c>
      <c r="Q70" s="267"/>
      <c r="R70" s="267"/>
      <c r="S70" s="267"/>
      <c r="T70" s="267"/>
      <c r="U70" s="267"/>
      <c r="V70" s="267"/>
      <c r="W70" s="267"/>
      <c r="X70" s="267"/>
      <c r="Y70" s="267"/>
    </row>
    <row r="71" spans="1:25" ht="24" customHeight="1" x14ac:dyDescent="0.25">
      <c r="A71" s="1" t="s">
        <v>231</v>
      </c>
      <c r="B71" s="267">
        <v>571</v>
      </c>
      <c r="C71" s="267"/>
      <c r="D71" s="267">
        <v>561</v>
      </c>
      <c r="E71" s="267"/>
      <c r="F71" s="267">
        <v>591</v>
      </c>
      <c r="G71" s="267"/>
      <c r="H71" s="267">
        <v>592</v>
      </c>
      <c r="I71" s="267"/>
      <c r="J71" s="267">
        <v>593</v>
      </c>
      <c r="K71" s="267"/>
      <c r="L71" s="267">
        <v>591</v>
      </c>
      <c r="M71" s="267"/>
      <c r="N71" s="267">
        <v>584</v>
      </c>
      <c r="O71" s="267"/>
      <c r="P71" s="267">
        <v>718</v>
      </c>
      <c r="Q71" s="267"/>
      <c r="R71" s="267"/>
      <c r="S71" s="267"/>
      <c r="T71" s="267"/>
      <c r="U71" s="267"/>
      <c r="V71" s="267"/>
      <c r="W71" s="267"/>
      <c r="X71" s="267"/>
      <c r="Y71" s="267"/>
    </row>
    <row r="72" spans="1:25" ht="22.5" customHeight="1" x14ac:dyDescent="0.25">
      <c r="A72" s="1" t="s">
        <v>232</v>
      </c>
      <c r="B72" s="267">
        <v>571</v>
      </c>
      <c r="C72" s="267"/>
      <c r="D72" s="267">
        <v>561</v>
      </c>
      <c r="E72" s="267"/>
      <c r="F72" s="267">
        <v>591</v>
      </c>
      <c r="G72" s="267"/>
      <c r="H72" s="267">
        <v>660</v>
      </c>
      <c r="I72" s="267"/>
      <c r="J72" s="267">
        <v>491</v>
      </c>
      <c r="K72" s="267"/>
      <c r="L72" s="267">
        <v>419</v>
      </c>
      <c r="M72" s="267"/>
      <c r="N72" s="267">
        <v>419</v>
      </c>
      <c r="O72" s="267"/>
      <c r="P72" s="267">
        <v>620</v>
      </c>
      <c r="Q72" s="267"/>
      <c r="R72" s="267"/>
      <c r="S72" s="267"/>
      <c r="T72" s="267"/>
      <c r="U72" s="267"/>
      <c r="V72" s="267"/>
      <c r="W72" s="267"/>
      <c r="X72" s="267"/>
      <c r="Y72" s="267"/>
    </row>
    <row r="73" spans="1:25" ht="31.5" x14ac:dyDescent="0.25">
      <c r="A73" s="1" t="s">
        <v>233</v>
      </c>
      <c r="B73" s="267">
        <f>B74+B75</f>
        <v>19</v>
      </c>
      <c r="C73" s="267"/>
      <c r="D73" s="267">
        <f>D74+D75</f>
        <v>19</v>
      </c>
      <c r="E73" s="267"/>
      <c r="F73" s="267">
        <f>F74+F75</f>
        <v>19</v>
      </c>
      <c r="G73" s="267"/>
      <c r="H73" s="267">
        <f>H74+H75</f>
        <v>19</v>
      </c>
      <c r="I73" s="267"/>
      <c r="J73" s="267">
        <f>J74+J75</f>
        <v>19</v>
      </c>
      <c r="K73" s="267"/>
      <c r="L73" s="267">
        <f t="shared" ref="L73" si="8">+L74+L75</f>
        <v>19</v>
      </c>
      <c r="M73" s="267"/>
      <c r="N73" s="267">
        <v>19</v>
      </c>
      <c r="O73" s="267"/>
      <c r="P73" s="267">
        <f t="shared" ref="P73" si="9">+P74+P75</f>
        <v>19</v>
      </c>
      <c r="Q73" s="267"/>
      <c r="R73" s="267"/>
      <c r="S73" s="267"/>
      <c r="T73" s="267"/>
      <c r="U73" s="267"/>
      <c r="V73" s="267"/>
      <c r="W73" s="267"/>
      <c r="X73" s="267"/>
      <c r="Y73" s="267"/>
    </row>
    <row r="74" spans="1:25" ht="21.75" customHeight="1" x14ac:dyDescent="0.25">
      <c r="A74" s="1" t="s">
        <v>234</v>
      </c>
      <c r="B74" s="267">
        <v>0</v>
      </c>
      <c r="C74" s="267"/>
      <c r="D74" s="267">
        <v>0</v>
      </c>
      <c r="E74" s="267"/>
      <c r="F74" s="267">
        <v>0</v>
      </c>
      <c r="G74" s="267"/>
      <c r="H74" s="267">
        <v>0</v>
      </c>
      <c r="I74" s="267"/>
      <c r="J74" s="267">
        <v>0</v>
      </c>
      <c r="K74" s="267"/>
      <c r="L74" s="267">
        <v>0</v>
      </c>
      <c r="M74" s="267"/>
      <c r="N74" s="267">
        <v>0</v>
      </c>
      <c r="O74" s="267"/>
      <c r="P74" s="267">
        <v>0</v>
      </c>
      <c r="Q74" s="267"/>
      <c r="R74" s="267"/>
      <c r="S74" s="267"/>
      <c r="T74" s="267"/>
      <c r="U74" s="267"/>
      <c r="V74" s="267"/>
      <c r="W74" s="267"/>
      <c r="X74" s="267"/>
      <c r="Y74" s="267"/>
    </row>
    <row r="75" spans="1:25" ht="20.25" customHeight="1" x14ac:dyDescent="0.25">
      <c r="A75" s="1" t="s">
        <v>235</v>
      </c>
      <c r="B75" s="267">
        <v>19</v>
      </c>
      <c r="C75" s="267"/>
      <c r="D75" s="267">
        <v>19</v>
      </c>
      <c r="E75" s="267"/>
      <c r="F75" s="267">
        <v>19</v>
      </c>
      <c r="G75" s="267"/>
      <c r="H75" s="267">
        <v>19</v>
      </c>
      <c r="I75" s="267"/>
      <c r="J75" s="267">
        <v>19</v>
      </c>
      <c r="K75" s="267"/>
      <c r="L75" s="267">
        <v>19</v>
      </c>
      <c r="M75" s="267"/>
      <c r="N75" s="267">
        <v>19</v>
      </c>
      <c r="O75" s="267"/>
      <c r="P75" s="267">
        <v>19</v>
      </c>
      <c r="Q75" s="267"/>
      <c r="R75" s="267"/>
      <c r="S75" s="267"/>
      <c r="T75" s="267"/>
      <c r="U75" s="267"/>
      <c r="V75" s="267"/>
      <c r="W75" s="267"/>
      <c r="X75" s="267"/>
      <c r="Y75" s="267"/>
    </row>
    <row r="76" spans="1:25" ht="31.5" x14ac:dyDescent="0.25">
      <c r="A76" s="1" t="s">
        <v>236</v>
      </c>
      <c r="B76" s="267">
        <f>B77+B78</f>
        <v>107</v>
      </c>
      <c r="C76" s="267"/>
      <c r="D76" s="267">
        <f>D77+D78</f>
        <v>110</v>
      </c>
      <c r="E76" s="267"/>
      <c r="F76" s="267">
        <f>F77+F78</f>
        <v>115</v>
      </c>
      <c r="G76" s="267"/>
      <c r="H76" s="267">
        <f>H77+H78</f>
        <v>114</v>
      </c>
      <c r="I76" s="267"/>
      <c r="J76" s="267">
        <f>J77+J78</f>
        <v>114</v>
      </c>
      <c r="K76" s="267"/>
      <c r="L76" s="267">
        <f t="shared" ref="L76" si="10">+L77+L78</f>
        <v>114</v>
      </c>
      <c r="M76" s="267"/>
      <c r="N76" s="267">
        <v>116</v>
      </c>
      <c r="O76" s="267"/>
      <c r="P76" s="267">
        <f t="shared" ref="P76" si="11">+P77+P78</f>
        <v>119</v>
      </c>
      <c r="Q76" s="267"/>
      <c r="R76" s="267"/>
      <c r="S76" s="267"/>
      <c r="T76" s="267"/>
      <c r="U76" s="267"/>
      <c r="V76" s="267"/>
      <c r="W76" s="267"/>
      <c r="X76" s="267"/>
      <c r="Y76" s="267"/>
    </row>
    <row r="77" spans="1:25" ht="20.25" customHeight="1" x14ac:dyDescent="0.25">
      <c r="A77" s="1" t="s">
        <v>237</v>
      </c>
      <c r="B77" s="267">
        <v>0</v>
      </c>
      <c r="C77" s="267"/>
      <c r="D77" s="267">
        <v>0</v>
      </c>
      <c r="E77" s="267"/>
      <c r="F77" s="267">
        <v>0</v>
      </c>
      <c r="G77" s="267"/>
      <c r="H77" s="267">
        <v>0</v>
      </c>
      <c r="I77" s="267"/>
      <c r="J77" s="267">
        <v>0</v>
      </c>
      <c r="K77" s="267"/>
      <c r="L77" s="267">
        <v>0</v>
      </c>
      <c r="M77" s="267"/>
      <c r="N77" s="267">
        <v>0</v>
      </c>
      <c r="O77" s="267"/>
      <c r="P77" s="267">
        <v>0</v>
      </c>
      <c r="Q77" s="267"/>
      <c r="R77" s="267"/>
      <c r="S77" s="267"/>
      <c r="T77" s="267"/>
      <c r="U77" s="267"/>
      <c r="V77" s="267"/>
      <c r="W77" s="267"/>
      <c r="X77" s="267"/>
      <c r="Y77" s="267"/>
    </row>
    <row r="78" spans="1:25" ht="15.75" x14ac:dyDescent="0.25">
      <c r="A78" s="1" t="s">
        <v>238</v>
      </c>
      <c r="B78" s="267">
        <v>107</v>
      </c>
      <c r="C78" s="267"/>
      <c r="D78" s="267">
        <v>110</v>
      </c>
      <c r="E78" s="267"/>
      <c r="F78" s="267">
        <v>115</v>
      </c>
      <c r="G78" s="267"/>
      <c r="H78" s="267">
        <v>114</v>
      </c>
      <c r="I78" s="267"/>
      <c r="J78" s="267">
        <v>114</v>
      </c>
      <c r="K78" s="267"/>
      <c r="L78" s="267">
        <v>114</v>
      </c>
      <c r="M78" s="267"/>
      <c r="N78" s="267">
        <v>116</v>
      </c>
      <c r="O78" s="267"/>
      <c r="P78" s="267">
        <v>119</v>
      </c>
      <c r="Q78" s="267"/>
      <c r="R78" s="267"/>
      <c r="S78" s="267"/>
      <c r="T78" s="267"/>
      <c r="U78" s="267"/>
      <c r="V78" s="267"/>
      <c r="W78" s="267"/>
      <c r="X78" s="267"/>
      <c r="Y78" s="267"/>
    </row>
    <row r="79" spans="1:25" ht="31.5" x14ac:dyDescent="0.25">
      <c r="A79" s="1" t="s">
        <v>239</v>
      </c>
      <c r="B79" s="267">
        <f>B80+B81</f>
        <v>11</v>
      </c>
      <c r="C79" s="267"/>
      <c r="D79" s="267">
        <f>D80+D81</f>
        <v>11</v>
      </c>
      <c r="E79" s="267"/>
      <c r="F79" s="267">
        <f>F80+F81</f>
        <v>9</v>
      </c>
      <c r="G79" s="267"/>
      <c r="H79" s="267">
        <f>H80+H81</f>
        <v>10</v>
      </c>
      <c r="I79" s="267"/>
      <c r="J79" s="267">
        <f>J80+J81</f>
        <v>10</v>
      </c>
      <c r="K79" s="267"/>
      <c r="L79" s="267">
        <f t="shared" ref="L79:P79" si="12">+L80+L81</f>
        <v>10</v>
      </c>
      <c r="M79" s="267"/>
      <c r="N79" s="267">
        <f t="shared" si="12"/>
        <v>10</v>
      </c>
      <c r="O79" s="267"/>
      <c r="P79" s="267">
        <f t="shared" si="12"/>
        <v>11</v>
      </c>
      <c r="Q79" s="267"/>
      <c r="R79" s="267"/>
      <c r="S79" s="267"/>
      <c r="T79" s="267"/>
      <c r="U79" s="267"/>
      <c r="V79" s="267"/>
      <c r="W79" s="267"/>
      <c r="X79" s="267"/>
      <c r="Y79" s="267"/>
    </row>
    <row r="80" spans="1:25" ht="20.25" customHeight="1" x14ac:dyDescent="0.25">
      <c r="A80" s="1" t="s">
        <v>240</v>
      </c>
      <c r="B80" s="267">
        <v>0</v>
      </c>
      <c r="C80" s="267"/>
      <c r="D80" s="267">
        <v>0</v>
      </c>
      <c r="E80" s="267"/>
      <c r="F80" s="267">
        <v>0</v>
      </c>
      <c r="G80" s="267"/>
      <c r="H80" s="267">
        <v>0</v>
      </c>
      <c r="I80" s="267"/>
      <c r="J80" s="267">
        <v>0</v>
      </c>
      <c r="K80" s="267"/>
      <c r="L80" s="267">
        <v>0</v>
      </c>
      <c r="M80" s="267"/>
      <c r="N80" s="267">
        <v>0</v>
      </c>
      <c r="O80" s="267"/>
      <c r="P80" s="267">
        <v>0</v>
      </c>
      <c r="Q80" s="267"/>
      <c r="R80" s="267"/>
      <c r="S80" s="267"/>
      <c r="T80" s="267"/>
      <c r="U80" s="267"/>
      <c r="V80" s="267"/>
      <c r="W80" s="267"/>
      <c r="X80" s="267"/>
      <c r="Y80" s="267"/>
    </row>
    <row r="81" spans="1:25" ht="19.5" customHeight="1" x14ac:dyDescent="0.25">
      <c r="A81" s="1" t="s">
        <v>241</v>
      </c>
      <c r="B81" s="267">
        <v>11</v>
      </c>
      <c r="C81" s="267"/>
      <c r="D81" s="267">
        <v>11</v>
      </c>
      <c r="E81" s="267"/>
      <c r="F81" s="267">
        <v>9</v>
      </c>
      <c r="G81" s="267"/>
      <c r="H81" s="267">
        <v>10</v>
      </c>
      <c r="I81" s="267"/>
      <c r="J81" s="267">
        <v>10</v>
      </c>
      <c r="K81" s="267"/>
      <c r="L81" s="267">
        <v>10</v>
      </c>
      <c r="M81" s="267"/>
      <c r="N81" s="267">
        <v>10</v>
      </c>
      <c r="O81" s="267"/>
      <c r="P81" s="267">
        <v>11</v>
      </c>
      <c r="Q81" s="267"/>
      <c r="R81" s="267"/>
      <c r="S81" s="267"/>
      <c r="T81" s="267"/>
      <c r="U81" s="267"/>
      <c r="V81" s="267"/>
      <c r="W81" s="267"/>
      <c r="X81" s="267"/>
      <c r="Y81" s="267"/>
    </row>
    <row r="82" spans="1:25" ht="31.5" x14ac:dyDescent="0.25">
      <c r="A82" s="1" t="s">
        <v>242</v>
      </c>
      <c r="B82" s="267">
        <f>B83+B84</f>
        <v>20</v>
      </c>
      <c r="C82" s="267"/>
      <c r="D82" s="267">
        <f>D83+D84</f>
        <v>21</v>
      </c>
      <c r="E82" s="267"/>
      <c r="F82" s="267">
        <f>F83+F84</f>
        <v>21</v>
      </c>
      <c r="G82" s="267"/>
      <c r="H82" s="267">
        <f>H83+H84</f>
        <v>20</v>
      </c>
      <c r="I82" s="267"/>
      <c r="J82" s="267">
        <f>J83+J84</f>
        <v>20</v>
      </c>
      <c r="K82" s="267"/>
      <c r="L82" s="267">
        <f t="shared" ref="L82:P82" si="13">+L83+L84</f>
        <v>19</v>
      </c>
      <c r="M82" s="267"/>
      <c r="N82" s="267">
        <f t="shared" si="13"/>
        <v>19</v>
      </c>
      <c r="O82" s="267"/>
      <c r="P82" s="267">
        <f t="shared" si="13"/>
        <v>21</v>
      </c>
      <c r="Q82" s="267"/>
      <c r="R82" s="267"/>
      <c r="S82" s="267"/>
      <c r="T82" s="267"/>
      <c r="U82" s="267"/>
      <c r="V82" s="267"/>
      <c r="W82" s="267"/>
      <c r="X82" s="267"/>
      <c r="Y82" s="267"/>
    </row>
    <row r="83" spans="1:25" ht="21.75" customHeight="1" x14ac:dyDescent="0.25">
      <c r="A83" s="1" t="s">
        <v>243</v>
      </c>
      <c r="B83" s="267">
        <v>0</v>
      </c>
      <c r="C83" s="267"/>
      <c r="D83" s="267">
        <v>0</v>
      </c>
      <c r="E83" s="267"/>
      <c r="F83" s="267">
        <v>0</v>
      </c>
      <c r="G83" s="267"/>
      <c r="H83" s="267">
        <v>0</v>
      </c>
      <c r="I83" s="267"/>
      <c r="J83" s="267">
        <v>0</v>
      </c>
      <c r="K83" s="267"/>
      <c r="L83" s="267">
        <v>0</v>
      </c>
      <c r="M83" s="267"/>
      <c r="N83" s="267">
        <v>0</v>
      </c>
      <c r="O83" s="267"/>
      <c r="P83" s="267">
        <v>0</v>
      </c>
      <c r="Q83" s="267"/>
      <c r="R83" s="267"/>
      <c r="S83" s="267"/>
      <c r="T83" s="267"/>
      <c r="U83" s="267"/>
      <c r="V83" s="267"/>
      <c r="W83" s="267"/>
      <c r="X83" s="267"/>
      <c r="Y83" s="267"/>
    </row>
    <row r="84" spans="1:25" ht="20.25" customHeight="1" x14ac:dyDescent="0.25">
      <c r="A84" s="1" t="s">
        <v>244</v>
      </c>
      <c r="B84" s="267">
        <v>20</v>
      </c>
      <c r="C84" s="267"/>
      <c r="D84" s="267">
        <v>21</v>
      </c>
      <c r="E84" s="267"/>
      <c r="F84" s="267">
        <v>21</v>
      </c>
      <c r="G84" s="267"/>
      <c r="H84" s="267">
        <v>20</v>
      </c>
      <c r="I84" s="267"/>
      <c r="J84" s="267">
        <v>20</v>
      </c>
      <c r="K84" s="267"/>
      <c r="L84" s="267">
        <v>19</v>
      </c>
      <c r="M84" s="267"/>
      <c r="N84" s="267">
        <v>19</v>
      </c>
      <c r="O84" s="267"/>
      <c r="P84" s="267">
        <v>21</v>
      </c>
      <c r="Q84" s="267"/>
      <c r="R84" s="267"/>
      <c r="S84" s="267"/>
      <c r="T84" s="267"/>
      <c r="U84" s="267"/>
      <c r="V84" s="267"/>
      <c r="W84" s="267"/>
      <c r="X84" s="267"/>
      <c r="Y84" s="267"/>
    </row>
    <row r="85" spans="1:25" ht="31.5" x14ac:dyDescent="0.25">
      <c r="A85" s="1" t="s">
        <v>245</v>
      </c>
      <c r="B85" s="267">
        <f>B86+B87</f>
        <v>15</v>
      </c>
      <c r="C85" s="267"/>
      <c r="D85" s="267">
        <f>D86+D87</f>
        <v>15</v>
      </c>
      <c r="E85" s="267"/>
      <c r="F85" s="267">
        <f>F86+F87</f>
        <v>14</v>
      </c>
      <c r="G85" s="267"/>
      <c r="H85" s="267">
        <f>H86+H87</f>
        <v>15</v>
      </c>
      <c r="I85" s="267"/>
      <c r="J85" s="267">
        <f>J86+J87</f>
        <v>15</v>
      </c>
      <c r="K85" s="267"/>
      <c r="L85" s="267">
        <f t="shared" ref="L85" si="14">+L86+L87</f>
        <v>15</v>
      </c>
      <c r="M85" s="267"/>
      <c r="N85" s="267">
        <f>+N86+N87</f>
        <v>15</v>
      </c>
      <c r="O85" s="267"/>
      <c r="P85" s="267">
        <f t="shared" ref="P85" si="15">+P86+P87</f>
        <v>15</v>
      </c>
      <c r="Q85" s="267"/>
      <c r="R85" s="267"/>
      <c r="S85" s="267"/>
      <c r="T85" s="267"/>
      <c r="U85" s="267"/>
      <c r="V85" s="267"/>
      <c r="W85" s="267"/>
      <c r="X85" s="267"/>
      <c r="Y85" s="267"/>
    </row>
    <row r="86" spans="1:25" ht="21" customHeight="1" x14ac:dyDescent="0.25">
      <c r="A86" s="1" t="s">
        <v>246</v>
      </c>
      <c r="B86" s="267">
        <v>0</v>
      </c>
      <c r="C86" s="267"/>
      <c r="D86" s="267">
        <v>0</v>
      </c>
      <c r="E86" s="267"/>
      <c r="F86" s="267">
        <v>0</v>
      </c>
      <c r="G86" s="267"/>
      <c r="H86" s="267">
        <v>0</v>
      </c>
      <c r="I86" s="267"/>
      <c r="J86" s="267">
        <v>0</v>
      </c>
      <c r="K86" s="267"/>
      <c r="L86" s="267">
        <v>0</v>
      </c>
      <c r="M86" s="267"/>
      <c r="N86" s="267">
        <v>0</v>
      </c>
      <c r="O86" s="267"/>
      <c r="P86" s="267">
        <v>0</v>
      </c>
      <c r="Q86" s="267"/>
      <c r="R86" s="267"/>
      <c r="S86" s="267"/>
      <c r="T86" s="267"/>
      <c r="U86" s="267"/>
      <c r="V86" s="267"/>
      <c r="W86" s="267"/>
      <c r="X86" s="267"/>
      <c r="Y86" s="267"/>
    </row>
    <row r="87" spans="1:25" ht="21.75" customHeight="1" x14ac:dyDescent="0.25">
      <c r="A87" s="1" t="s">
        <v>247</v>
      </c>
      <c r="B87" s="267">
        <v>15</v>
      </c>
      <c r="C87" s="267"/>
      <c r="D87" s="267">
        <v>15</v>
      </c>
      <c r="E87" s="267"/>
      <c r="F87" s="267">
        <v>14</v>
      </c>
      <c r="G87" s="267"/>
      <c r="H87" s="267">
        <v>15</v>
      </c>
      <c r="I87" s="267"/>
      <c r="J87" s="267">
        <v>15</v>
      </c>
      <c r="K87" s="267"/>
      <c r="L87" s="267">
        <v>15</v>
      </c>
      <c r="M87" s="267"/>
      <c r="N87" s="267">
        <v>15</v>
      </c>
      <c r="O87" s="267"/>
      <c r="P87" s="267">
        <v>15</v>
      </c>
      <c r="Q87" s="267"/>
      <c r="R87" s="267"/>
      <c r="S87" s="267"/>
      <c r="T87" s="267"/>
      <c r="U87" s="267"/>
      <c r="V87" s="267"/>
      <c r="W87" s="267"/>
      <c r="X87" s="267"/>
      <c r="Y87" s="267"/>
    </row>
    <row r="88" spans="1:25" ht="31.5" x14ac:dyDescent="0.25">
      <c r="A88" s="1" t="s">
        <v>248</v>
      </c>
      <c r="B88" s="267">
        <f>B89+B90</f>
        <v>12</v>
      </c>
      <c r="C88" s="267"/>
      <c r="D88" s="267">
        <f>D89+D90</f>
        <v>13</v>
      </c>
      <c r="E88" s="267"/>
      <c r="F88" s="267">
        <f>F89+F90</f>
        <v>12</v>
      </c>
      <c r="G88" s="267"/>
      <c r="H88" s="267">
        <f>H89+H90</f>
        <v>22</v>
      </c>
      <c r="I88" s="267"/>
      <c r="J88" s="267">
        <f>J89+J90</f>
        <v>24</v>
      </c>
      <c r="K88" s="267"/>
      <c r="L88" s="267">
        <f t="shared" ref="L88:P88" si="16">+L89+L90</f>
        <v>26</v>
      </c>
      <c r="M88" s="267"/>
      <c r="N88" s="267">
        <f t="shared" si="16"/>
        <v>26</v>
      </c>
      <c r="O88" s="267"/>
      <c r="P88" s="267">
        <f t="shared" si="16"/>
        <v>26</v>
      </c>
      <c r="Q88" s="267"/>
      <c r="R88" s="267"/>
      <c r="S88" s="267"/>
      <c r="T88" s="267"/>
      <c r="U88" s="267"/>
      <c r="V88" s="267"/>
      <c r="W88" s="267"/>
      <c r="X88" s="267"/>
      <c r="Y88" s="267"/>
    </row>
    <row r="89" spans="1:25" ht="31.5" x14ac:dyDescent="0.25">
      <c r="A89" s="1" t="s">
        <v>249</v>
      </c>
      <c r="B89" s="267">
        <v>0</v>
      </c>
      <c r="C89" s="267"/>
      <c r="D89" s="267">
        <v>0</v>
      </c>
      <c r="E89" s="267"/>
      <c r="F89" s="267">
        <v>0</v>
      </c>
      <c r="G89" s="267"/>
      <c r="H89" s="267">
        <v>0</v>
      </c>
      <c r="I89" s="267"/>
      <c r="J89" s="267">
        <v>0</v>
      </c>
      <c r="K89" s="267"/>
      <c r="L89" s="267">
        <v>0</v>
      </c>
      <c r="M89" s="267"/>
      <c r="N89" s="267">
        <v>0</v>
      </c>
      <c r="O89" s="267"/>
      <c r="P89" s="267">
        <v>0</v>
      </c>
      <c r="Q89" s="267"/>
      <c r="R89" s="267"/>
      <c r="S89" s="267"/>
      <c r="T89" s="267"/>
      <c r="U89" s="267"/>
      <c r="V89" s="267"/>
      <c r="W89" s="267"/>
      <c r="X89" s="267"/>
      <c r="Y89" s="267"/>
    </row>
    <row r="90" spans="1:25" ht="31.5" x14ac:dyDescent="0.25">
      <c r="A90" s="1" t="s">
        <v>250</v>
      </c>
      <c r="B90" s="267">
        <v>12</v>
      </c>
      <c r="C90" s="267"/>
      <c r="D90" s="267">
        <v>13</v>
      </c>
      <c r="E90" s="267"/>
      <c r="F90" s="267">
        <v>12</v>
      </c>
      <c r="G90" s="267"/>
      <c r="H90" s="267">
        <v>22</v>
      </c>
      <c r="I90" s="267"/>
      <c r="J90" s="267">
        <v>24</v>
      </c>
      <c r="K90" s="267"/>
      <c r="L90" s="267">
        <v>26</v>
      </c>
      <c r="M90" s="267"/>
      <c r="N90" s="267">
        <v>26</v>
      </c>
      <c r="O90" s="267"/>
      <c r="P90" s="267">
        <v>26</v>
      </c>
      <c r="Q90" s="267"/>
      <c r="R90" s="267"/>
      <c r="S90" s="267"/>
      <c r="T90" s="267"/>
      <c r="U90" s="267"/>
      <c r="V90" s="267"/>
      <c r="W90" s="267"/>
      <c r="X90" s="267"/>
      <c r="Y90" s="267"/>
    </row>
    <row r="91" spans="1:25" ht="30" customHeight="1" x14ac:dyDescent="0.25">
      <c r="A91" s="1" t="s">
        <v>251</v>
      </c>
      <c r="B91" s="267">
        <f>B92+B93</f>
        <v>8</v>
      </c>
      <c r="C91" s="267"/>
      <c r="D91" s="267">
        <f>D92+D93</f>
        <v>8</v>
      </c>
      <c r="E91" s="267"/>
      <c r="F91" s="267">
        <f>F92+F93</f>
        <v>8</v>
      </c>
      <c r="G91" s="267"/>
      <c r="H91" s="267">
        <f>H92+H93</f>
        <v>9</v>
      </c>
      <c r="I91" s="267"/>
      <c r="J91" s="267">
        <f>J92+J93</f>
        <v>10</v>
      </c>
      <c r="K91" s="267"/>
      <c r="L91" s="267">
        <f t="shared" ref="L91" si="17">+L92+L93</f>
        <v>9</v>
      </c>
      <c r="M91" s="267"/>
      <c r="N91" s="267">
        <f>+N92+N93</f>
        <v>9</v>
      </c>
      <c r="O91" s="267"/>
      <c r="P91" s="267">
        <f t="shared" ref="P91" si="18">+P92+P93</f>
        <v>9</v>
      </c>
      <c r="Q91" s="267"/>
      <c r="R91" s="267"/>
      <c r="S91" s="267"/>
      <c r="T91" s="267"/>
      <c r="U91" s="267"/>
      <c r="V91" s="267"/>
      <c r="W91" s="267"/>
      <c r="X91" s="267"/>
      <c r="Y91" s="267"/>
    </row>
    <row r="92" spans="1:25" ht="20.25" customHeight="1" x14ac:dyDescent="0.25">
      <c r="A92" s="1" t="s">
        <v>252</v>
      </c>
      <c r="B92" s="267">
        <v>1</v>
      </c>
      <c r="C92" s="267"/>
      <c r="D92" s="267">
        <v>1</v>
      </c>
      <c r="E92" s="267"/>
      <c r="F92" s="267">
        <v>1</v>
      </c>
      <c r="G92" s="267"/>
      <c r="H92" s="267">
        <v>1</v>
      </c>
      <c r="I92" s="267"/>
      <c r="J92" s="267">
        <v>1</v>
      </c>
      <c r="K92" s="267"/>
      <c r="L92" s="267">
        <v>1</v>
      </c>
      <c r="M92" s="267"/>
      <c r="N92" s="267">
        <v>1</v>
      </c>
      <c r="O92" s="267"/>
      <c r="P92" s="267">
        <v>1</v>
      </c>
      <c r="Q92" s="267"/>
      <c r="R92" s="267"/>
      <c r="S92" s="267"/>
      <c r="T92" s="267"/>
      <c r="U92" s="267"/>
      <c r="V92" s="267"/>
      <c r="W92" s="267"/>
      <c r="X92" s="267"/>
      <c r="Y92" s="267"/>
    </row>
    <row r="93" spans="1:25" ht="20.25" customHeight="1" x14ac:dyDescent="0.25">
      <c r="A93" s="1" t="s">
        <v>253</v>
      </c>
      <c r="B93" s="267">
        <v>7</v>
      </c>
      <c r="C93" s="267"/>
      <c r="D93" s="267">
        <v>7</v>
      </c>
      <c r="E93" s="267"/>
      <c r="F93" s="267">
        <v>7</v>
      </c>
      <c r="G93" s="267"/>
      <c r="H93" s="267">
        <v>8</v>
      </c>
      <c r="I93" s="267"/>
      <c r="J93" s="267">
        <v>9</v>
      </c>
      <c r="K93" s="267"/>
      <c r="L93" s="267">
        <v>8</v>
      </c>
      <c r="M93" s="267"/>
      <c r="N93" s="267">
        <v>8</v>
      </c>
      <c r="O93" s="267"/>
      <c r="P93" s="267">
        <v>8</v>
      </c>
      <c r="Q93" s="267"/>
      <c r="R93" s="267"/>
      <c r="S93" s="267"/>
      <c r="T93" s="267"/>
      <c r="U93" s="267"/>
      <c r="V93" s="267"/>
      <c r="W93" s="267"/>
      <c r="X93" s="267"/>
      <c r="Y93" s="267"/>
    </row>
    <row r="94" spans="1:25" ht="31.5" x14ac:dyDescent="0.25">
      <c r="A94" s="1" t="s">
        <v>254</v>
      </c>
      <c r="B94" s="267"/>
      <c r="C94" s="267"/>
      <c r="D94" s="267"/>
      <c r="E94" s="267"/>
      <c r="F94" s="267">
        <f>F95+F96</f>
        <v>416</v>
      </c>
      <c r="G94" s="267"/>
      <c r="H94" s="267">
        <f>H95+H96</f>
        <v>426</v>
      </c>
      <c r="I94" s="267"/>
      <c r="J94" s="267">
        <f>J95+J96</f>
        <v>435</v>
      </c>
      <c r="K94" s="267"/>
      <c r="L94" s="267">
        <f t="shared" ref="L94" si="19">+L95+L96</f>
        <v>428</v>
      </c>
      <c r="M94" s="267"/>
      <c r="N94" s="267">
        <f>+N95+N96</f>
        <v>432</v>
      </c>
      <c r="O94" s="267"/>
      <c r="P94" s="267">
        <f t="shared" ref="P94" si="20">+P95+P96</f>
        <v>427</v>
      </c>
      <c r="Q94" s="267"/>
      <c r="R94" s="267"/>
      <c r="S94" s="267"/>
      <c r="T94" s="267"/>
      <c r="U94" s="267"/>
      <c r="V94" s="267"/>
      <c r="W94" s="267"/>
      <c r="X94" s="267"/>
      <c r="Y94" s="267"/>
    </row>
    <row r="95" spans="1:25" ht="31.5" x14ac:dyDescent="0.25">
      <c r="A95" s="1" t="s">
        <v>255</v>
      </c>
      <c r="B95" s="267"/>
      <c r="C95" s="267"/>
      <c r="D95" s="267"/>
      <c r="E95" s="267"/>
      <c r="F95" s="267">
        <v>72</v>
      </c>
      <c r="G95" s="267"/>
      <c r="H95" s="267">
        <v>65</v>
      </c>
      <c r="I95" s="267"/>
      <c r="J95" s="267">
        <v>65</v>
      </c>
      <c r="K95" s="267"/>
      <c r="L95" s="267">
        <f>228-L92-L69-L66</f>
        <v>64</v>
      </c>
      <c r="M95" s="267"/>
      <c r="N95" s="267">
        <f>224-N66-N69-N92</f>
        <v>63</v>
      </c>
      <c r="O95" s="267"/>
      <c r="P95" s="267">
        <f>215-P66-P69-P92</f>
        <v>47</v>
      </c>
      <c r="Q95" s="267"/>
      <c r="R95" s="267"/>
      <c r="S95" s="267"/>
      <c r="T95" s="267"/>
      <c r="U95" s="267"/>
      <c r="V95" s="267"/>
      <c r="W95" s="267"/>
      <c r="X95" s="267"/>
      <c r="Y95" s="267"/>
    </row>
    <row r="96" spans="1:25" ht="31.5" x14ac:dyDescent="0.25">
      <c r="A96" s="1" t="s">
        <v>256</v>
      </c>
      <c r="B96" s="267"/>
      <c r="C96" s="267"/>
      <c r="D96" s="267"/>
      <c r="E96" s="267"/>
      <c r="F96" s="267">
        <v>344</v>
      </c>
      <c r="G96" s="267"/>
      <c r="H96" s="267">
        <v>361</v>
      </c>
      <c r="I96" s="267"/>
      <c r="J96" s="267">
        <v>370</v>
      </c>
      <c r="K96" s="267"/>
      <c r="L96" s="267">
        <v>364</v>
      </c>
      <c r="M96" s="267"/>
      <c r="N96" s="267">
        <v>369</v>
      </c>
      <c r="O96" s="267"/>
      <c r="P96" s="267">
        <v>380</v>
      </c>
      <c r="Q96" s="267"/>
      <c r="R96" s="267"/>
      <c r="S96" s="267"/>
      <c r="T96" s="267"/>
      <c r="U96" s="267"/>
      <c r="V96" s="267"/>
      <c r="W96" s="267"/>
      <c r="X96" s="267"/>
      <c r="Y96" s="267"/>
    </row>
    <row r="97" spans="1:25" ht="31.5" x14ac:dyDescent="0.25">
      <c r="A97" s="1" t="s">
        <v>257</v>
      </c>
      <c r="B97" s="267">
        <f>SUM(B62,B65,B68,B72,B73,B76,B79,B82,B85,B88,B91,B94)</f>
        <v>2287</v>
      </c>
      <c r="C97" s="267"/>
      <c r="D97" s="267">
        <f>SUM(D62,D65,D68,D72,D73,D76,D79,D82,D85,D88,D91,D94)</f>
        <v>2329</v>
      </c>
      <c r="E97" s="267"/>
      <c r="F97" s="267">
        <f>SUM(F62,F65,F68,F72,F73,F76,F79,F82,F85,F88,F91,F94)</f>
        <v>2752</v>
      </c>
      <c r="G97" s="267"/>
      <c r="H97" s="267">
        <f>SUM(H62,H65,H68,H72,H73,H76,H79,H82,H85,H88,H91,H94)</f>
        <v>2832</v>
      </c>
      <c r="I97" s="267"/>
      <c r="J97" s="267">
        <f>SUM(J62,J65,J68,J72,J73,J76,J79,J82,J85,J88,J91,J94)</f>
        <v>2670</v>
      </c>
      <c r="K97" s="267"/>
      <c r="L97" s="267">
        <f>+L94+L91+L88+L85+L82+L79+L76+L73+L68+L65+L62</f>
        <v>2179</v>
      </c>
      <c r="M97" s="267"/>
      <c r="N97" s="267">
        <f>+N94+N91+N88+N85+N82+N79+N76+N73+N68+N65+N62</f>
        <v>2194</v>
      </c>
      <c r="O97" s="267"/>
      <c r="P97" s="267">
        <f>+P94+P91+P88+P85+P82+P79+P76+P73+P68+P65+P62</f>
        <v>2346</v>
      </c>
      <c r="Q97" s="267"/>
      <c r="R97" s="267"/>
      <c r="S97" s="267"/>
      <c r="T97" s="267"/>
      <c r="U97" s="267"/>
      <c r="V97" s="267"/>
      <c r="W97" s="267"/>
      <c r="X97" s="267"/>
      <c r="Y97" s="267"/>
    </row>
    <row r="98" spans="1:25" ht="22.5" customHeight="1" x14ac:dyDescent="0.25">
      <c r="A98" s="1" t="s">
        <v>258</v>
      </c>
      <c r="B98" s="267">
        <v>342</v>
      </c>
      <c r="C98" s="267"/>
      <c r="D98" s="267">
        <v>342</v>
      </c>
      <c r="E98" s="267"/>
      <c r="F98" s="267">
        <v>342</v>
      </c>
      <c r="G98" s="267"/>
      <c r="H98" s="267">
        <v>342</v>
      </c>
      <c r="I98" s="267"/>
      <c r="J98" s="267">
        <v>342</v>
      </c>
      <c r="K98" s="267"/>
      <c r="L98" s="267">
        <v>342</v>
      </c>
      <c r="M98" s="267"/>
      <c r="N98" s="267">
        <v>342</v>
      </c>
      <c r="O98" s="267"/>
      <c r="P98" s="267">
        <v>342</v>
      </c>
      <c r="Q98" s="267"/>
      <c r="R98" s="267"/>
      <c r="S98" s="267"/>
      <c r="T98" s="267"/>
      <c r="U98" s="267"/>
      <c r="V98" s="267"/>
      <c r="W98" s="267"/>
      <c r="X98" s="267"/>
      <c r="Y98" s="267"/>
    </row>
    <row r="99" spans="1:25" x14ac:dyDescent="0.25">
      <c r="A99" s="259"/>
      <c r="B99" s="259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</row>
    <row r="100" spans="1:25" ht="18.75" customHeight="1" x14ac:dyDescent="0.25">
      <c r="A100" s="268" t="s">
        <v>259</v>
      </c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268"/>
      <c r="R100" s="268"/>
      <c r="S100" s="268"/>
      <c r="T100" s="268"/>
      <c r="U100" s="268"/>
      <c r="V100" s="268"/>
      <c r="W100" s="268"/>
      <c r="X100" s="268"/>
      <c r="Y100" s="268"/>
    </row>
    <row r="101" spans="1:25" ht="19.5" customHeight="1" x14ac:dyDescent="0.25">
      <c r="A101" s="50" t="s">
        <v>209</v>
      </c>
      <c r="B101" s="261" t="s">
        <v>4</v>
      </c>
      <c r="C101" s="261"/>
      <c r="D101" s="261" t="s">
        <v>6</v>
      </c>
      <c r="E101" s="261"/>
      <c r="F101" s="261" t="s">
        <v>7</v>
      </c>
      <c r="G101" s="261"/>
      <c r="H101" s="261" t="s">
        <v>8</v>
      </c>
      <c r="I101" s="261"/>
      <c r="J101" s="261" t="s">
        <v>9</v>
      </c>
      <c r="K101" s="261"/>
      <c r="L101" s="261" t="s">
        <v>10</v>
      </c>
      <c r="M101" s="261"/>
      <c r="N101" s="261" t="s">
        <v>11</v>
      </c>
      <c r="O101" s="261"/>
      <c r="P101" s="261" t="s">
        <v>12</v>
      </c>
      <c r="Q101" s="261"/>
      <c r="R101" s="261" t="s">
        <v>13</v>
      </c>
      <c r="S101" s="261"/>
      <c r="T101" s="261" t="s">
        <v>14</v>
      </c>
      <c r="U101" s="261"/>
      <c r="V101" s="261" t="s">
        <v>15</v>
      </c>
      <c r="W101" s="261"/>
      <c r="X101" s="261" t="s">
        <v>16</v>
      </c>
      <c r="Y101" s="261"/>
    </row>
    <row r="102" spans="1:25" ht="18.75" customHeight="1" x14ac:dyDescent="0.25">
      <c r="A102" s="48" t="s">
        <v>260</v>
      </c>
      <c r="B102" s="266">
        <f>B62/B98</f>
        <v>0.6871345029239766</v>
      </c>
      <c r="C102" s="266"/>
      <c r="D102" s="266">
        <f>D62/D98</f>
        <v>0.71345029239766078</v>
      </c>
      <c r="E102" s="266"/>
      <c r="F102" s="266">
        <f>F62/F98</f>
        <v>0.6900584795321637</v>
      </c>
      <c r="G102" s="266"/>
      <c r="H102" s="266">
        <f>H62/H98</f>
        <v>0.66666666666666663</v>
      </c>
      <c r="I102" s="266"/>
      <c r="J102" s="266">
        <f>J62/J98</f>
        <v>0.65789473684210531</v>
      </c>
      <c r="K102" s="266"/>
      <c r="L102" s="266">
        <v>0.68</v>
      </c>
      <c r="M102" s="266"/>
      <c r="N102" s="266">
        <f>N62/N98</f>
        <v>0.69883040935672514</v>
      </c>
      <c r="O102" s="266"/>
      <c r="P102" s="266">
        <f>P62/P98</f>
        <v>0.69883040935672514</v>
      </c>
      <c r="Q102" s="266"/>
      <c r="R102" s="266"/>
      <c r="S102" s="266"/>
      <c r="T102" s="266"/>
      <c r="U102" s="266"/>
      <c r="V102" s="266"/>
      <c r="W102" s="266"/>
      <c r="X102" s="266"/>
      <c r="Y102" s="266"/>
    </row>
    <row r="103" spans="1:25" ht="21.75" customHeight="1" x14ac:dyDescent="0.25">
      <c r="A103" s="48" t="s">
        <v>261</v>
      </c>
      <c r="B103" s="266">
        <v>2.56</v>
      </c>
      <c r="C103" s="266"/>
      <c r="D103" s="266">
        <f>+D65/D98</f>
        <v>2.0146198830409356</v>
      </c>
      <c r="E103" s="266"/>
      <c r="F103" s="266">
        <f t="shared" ref="F103" si="21">+F65/F98</f>
        <v>1.8888888888888888</v>
      </c>
      <c r="G103" s="266"/>
      <c r="H103" s="266">
        <f>+H65/H98</f>
        <v>1.8801169590643274</v>
      </c>
      <c r="I103" s="266"/>
      <c r="J103" s="266">
        <f>+J65/J98</f>
        <v>1.8771929824561404</v>
      </c>
      <c r="K103" s="266"/>
      <c r="L103" s="266">
        <v>1.88</v>
      </c>
      <c r="M103" s="266"/>
      <c r="N103" s="266">
        <f>N65/N98</f>
        <v>1.9239766081871346</v>
      </c>
      <c r="O103" s="266"/>
      <c r="P103" s="266">
        <f>P65/P98</f>
        <v>1.9502923976608186</v>
      </c>
      <c r="Q103" s="266"/>
      <c r="R103" s="266"/>
      <c r="S103" s="266"/>
      <c r="T103" s="266"/>
      <c r="U103" s="266"/>
      <c r="V103" s="266"/>
      <c r="W103" s="266"/>
      <c r="X103" s="266"/>
      <c r="Y103" s="266"/>
    </row>
    <row r="104" spans="1:25" ht="19.5" customHeight="1" x14ac:dyDescent="0.25">
      <c r="A104" s="48" t="s">
        <v>262</v>
      </c>
      <c r="B104" s="266">
        <v>6.26</v>
      </c>
      <c r="C104" s="266"/>
      <c r="D104" s="266">
        <f>+D97/D98</f>
        <v>6.8099415204678362</v>
      </c>
      <c r="E104" s="266"/>
      <c r="F104" s="266">
        <f t="shared" ref="F104" si="22">+F97/F98</f>
        <v>8.0467836257309937</v>
      </c>
      <c r="G104" s="266"/>
      <c r="H104" s="266">
        <f>+H97/H98</f>
        <v>8.2807017543859658</v>
      </c>
      <c r="I104" s="266"/>
      <c r="J104" s="266">
        <f>+J97/J98</f>
        <v>7.807017543859649</v>
      </c>
      <c r="K104" s="266"/>
      <c r="L104" s="266">
        <v>6.37</v>
      </c>
      <c r="M104" s="266"/>
      <c r="N104" s="266">
        <f>N97/N98</f>
        <v>6.4152046783625734</v>
      </c>
      <c r="O104" s="266"/>
      <c r="P104" s="266">
        <f>P97/P98</f>
        <v>6.8596491228070171</v>
      </c>
      <c r="Q104" s="266"/>
      <c r="R104" s="266"/>
      <c r="S104" s="266"/>
      <c r="T104" s="266"/>
      <c r="U104" s="266"/>
      <c r="V104" s="266"/>
      <c r="W104" s="266"/>
      <c r="X104" s="266"/>
      <c r="Y104" s="266"/>
    </row>
    <row r="105" spans="1:25" ht="21" customHeight="1" x14ac:dyDescent="0.25">
      <c r="A105" s="48" t="s">
        <v>263</v>
      </c>
      <c r="B105" s="266">
        <v>0.88</v>
      </c>
      <c r="C105" s="266"/>
      <c r="D105" s="266">
        <f>+D72/D68</f>
        <v>0.87931034482758619</v>
      </c>
      <c r="E105" s="266"/>
      <c r="F105" s="266">
        <f t="shared" ref="F105" si="23">+F72/F68</f>
        <v>0.88872180451127825</v>
      </c>
      <c r="G105" s="266"/>
      <c r="H105" s="266">
        <f>+H72/H68</f>
        <v>0.99099099099099097</v>
      </c>
      <c r="I105" s="266"/>
      <c r="J105" s="266">
        <f>+J72/J68</f>
        <v>0.73834586466165408</v>
      </c>
      <c r="K105" s="266"/>
      <c r="L105" s="266">
        <v>0.70650000000000002</v>
      </c>
      <c r="M105" s="266"/>
      <c r="N105" s="266">
        <f>N72/N68</f>
        <v>0.64362519201228874</v>
      </c>
      <c r="O105" s="266"/>
      <c r="P105" s="266">
        <f>P72/P68</f>
        <v>0.78184110970996212</v>
      </c>
      <c r="Q105" s="266"/>
      <c r="R105" s="266"/>
      <c r="S105" s="266"/>
      <c r="T105" s="266"/>
      <c r="U105" s="266"/>
      <c r="V105" s="266"/>
      <c r="W105" s="266"/>
      <c r="X105" s="266"/>
      <c r="Y105" s="266"/>
    </row>
    <row r="106" spans="1:25" ht="15.75" customHeight="1" x14ac:dyDescent="0.25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</row>
    <row r="107" spans="1:25" ht="24" customHeight="1" x14ac:dyDescent="0.25">
      <c r="A107" s="268" t="s">
        <v>259</v>
      </c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</row>
    <row r="108" spans="1:25" ht="24" customHeight="1" x14ac:dyDescent="0.25">
      <c r="A108" s="50" t="s">
        <v>264</v>
      </c>
      <c r="B108" s="261" t="s">
        <v>4</v>
      </c>
      <c r="C108" s="261"/>
      <c r="D108" s="261" t="s">
        <v>6</v>
      </c>
      <c r="E108" s="261"/>
      <c r="F108" s="261" t="s">
        <v>7</v>
      </c>
      <c r="G108" s="261"/>
      <c r="H108" s="261" t="s">
        <v>8</v>
      </c>
      <c r="I108" s="261"/>
      <c r="J108" s="261" t="s">
        <v>9</v>
      </c>
      <c r="K108" s="261"/>
      <c r="L108" s="261" t="s">
        <v>10</v>
      </c>
      <c r="M108" s="261"/>
      <c r="N108" s="261" t="s">
        <v>11</v>
      </c>
      <c r="O108" s="261"/>
      <c r="P108" s="261" t="s">
        <v>12</v>
      </c>
      <c r="Q108" s="261"/>
      <c r="R108" s="261" t="s">
        <v>13</v>
      </c>
      <c r="S108" s="261"/>
      <c r="T108" s="261" t="s">
        <v>14</v>
      </c>
      <c r="U108" s="261"/>
      <c r="V108" s="261" t="s">
        <v>15</v>
      </c>
      <c r="W108" s="261"/>
      <c r="X108" s="261" t="s">
        <v>16</v>
      </c>
      <c r="Y108" s="261"/>
    </row>
    <row r="109" spans="1:25" ht="18" customHeight="1" x14ac:dyDescent="0.25">
      <c r="A109" s="46" t="s">
        <v>265</v>
      </c>
      <c r="B109" s="265">
        <v>3.9E-2</v>
      </c>
      <c r="C109" s="265"/>
      <c r="D109" s="265">
        <v>1.7000000000000001E-2</v>
      </c>
      <c r="E109" s="265"/>
      <c r="F109" s="265">
        <v>4.0000000000000001E-3</v>
      </c>
      <c r="G109" s="265"/>
      <c r="H109" s="265">
        <v>0.04</v>
      </c>
      <c r="I109" s="265"/>
      <c r="J109" s="265">
        <v>2.7E-2</v>
      </c>
      <c r="K109" s="265"/>
      <c r="L109" s="265">
        <v>1.2999999999999999E-2</v>
      </c>
      <c r="M109" s="265"/>
      <c r="N109" s="265">
        <v>3.7999999999999999E-2</v>
      </c>
      <c r="O109" s="265"/>
      <c r="P109" s="265">
        <v>2.1000000000000001E-2</v>
      </c>
      <c r="Q109" s="265"/>
      <c r="R109" s="265"/>
      <c r="S109" s="265"/>
      <c r="T109" s="265"/>
      <c r="U109" s="265"/>
      <c r="V109" s="265"/>
      <c r="W109" s="265"/>
      <c r="X109" s="265"/>
      <c r="Y109" s="265"/>
    </row>
    <row r="110" spans="1:25" ht="17.25" customHeight="1" x14ac:dyDescent="0.25">
      <c r="A110" s="46" t="s">
        <v>266</v>
      </c>
      <c r="B110" s="265">
        <v>3.3000000000000002E-2</v>
      </c>
      <c r="C110" s="265"/>
      <c r="D110" s="265">
        <v>2.7E-2</v>
      </c>
      <c r="E110" s="265"/>
      <c r="F110" s="265">
        <v>2.4E-2</v>
      </c>
      <c r="G110" s="265"/>
      <c r="H110" s="265">
        <v>4.5999999999999999E-2</v>
      </c>
      <c r="I110" s="265"/>
      <c r="J110" s="265">
        <v>2.9000000000000001E-2</v>
      </c>
      <c r="K110" s="265"/>
      <c r="L110" s="265">
        <v>2.5000000000000001E-2</v>
      </c>
      <c r="M110" s="265"/>
      <c r="N110" s="265">
        <v>4.3999999999999997E-2</v>
      </c>
      <c r="O110" s="265"/>
      <c r="P110" s="265">
        <v>4.3999999999999997E-2</v>
      </c>
      <c r="Q110" s="265"/>
      <c r="R110" s="265"/>
      <c r="S110" s="265"/>
      <c r="T110" s="265"/>
      <c r="U110" s="265"/>
      <c r="V110" s="265"/>
      <c r="W110" s="265"/>
      <c r="X110" s="265"/>
      <c r="Y110" s="265"/>
    </row>
    <row r="111" spans="1:25" ht="17.25" customHeight="1" x14ac:dyDescent="0.25">
      <c r="A111" s="46" t="s">
        <v>267</v>
      </c>
      <c r="B111" s="265">
        <v>0</v>
      </c>
      <c r="C111" s="265"/>
      <c r="D111" s="265">
        <v>0</v>
      </c>
      <c r="E111" s="265"/>
      <c r="F111" s="265">
        <v>0</v>
      </c>
      <c r="G111" s="265"/>
      <c r="H111" s="265">
        <v>0</v>
      </c>
      <c r="I111" s="265"/>
      <c r="J111" s="265">
        <v>0</v>
      </c>
      <c r="K111" s="265"/>
      <c r="L111" s="265">
        <v>0</v>
      </c>
      <c r="M111" s="265"/>
      <c r="N111" s="265">
        <v>0</v>
      </c>
      <c r="O111" s="265"/>
      <c r="P111" s="265">
        <v>0</v>
      </c>
      <c r="Q111" s="265"/>
      <c r="R111" s="265"/>
      <c r="S111" s="265"/>
      <c r="T111" s="265"/>
      <c r="U111" s="265"/>
      <c r="V111" s="265"/>
      <c r="W111" s="265"/>
      <c r="X111" s="265"/>
      <c r="Y111" s="265"/>
    </row>
    <row r="112" spans="1:25" ht="16.5" customHeight="1" x14ac:dyDescent="0.25">
      <c r="A112" s="46" t="s">
        <v>268</v>
      </c>
      <c r="B112" s="265">
        <v>0</v>
      </c>
      <c r="C112" s="265"/>
      <c r="D112" s="265">
        <v>0</v>
      </c>
      <c r="E112" s="265"/>
      <c r="F112" s="265">
        <v>0</v>
      </c>
      <c r="G112" s="265"/>
      <c r="H112" s="265">
        <v>0</v>
      </c>
      <c r="I112" s="265"/>
      <c r="J112" s="265">
        <v>0</v>
      </c>
      <c r="K112" s="265"/>
      <c r="L112" s="265">
        <v>0</v>
      </c>
      <c r="M112" s="265"/>
      <c r="N112" s="265">
        <v>0</v>
      </c>
      <c r="O112" s="265"/>
      <c r="P112" s="265">
        <v>0</v>
      </c>
      <c r="Q112" s="265"/>
      <c r="R112" s="265"/>
      <c r="S112" s="265"/>
      <c r="T112" s="265"/>
      <c r="U112" s="265"/>
      <c r="V112" s="265"/>
      <c r="W112" s="265"/>
      <c r="X112" s="265"/>
      <c r="Y112" s="265"/>
    </row>
    <row r="113" spans="1:25" ht="17.25" customHeight="1" x14ac:dyDescent="0.25">
      <c r="A113" s="46" t="s">
        <v>269</v>
      </c>
      <c r="B113" s="265">
        <v>0</v>
      </c>
      <c r="C113" s="265"/>
      <c r="D113" s="265">
        <v>0</v>
      </c>
      <c r="E113" s="265"/>
      <c r="F113" s="265">
        <v>0</v>
      </c>
      <c r="G113" s="265"/>
      <c r="H113" s="265">
        <v>0</v>
      </c>
      <c r="I113" s="265"/>
      <c r="J113" s="265">
        <v>0</v>
      </c>
      <c r="K113" s="265"/>
      <c r="L113" s="265">
        <v>0</v>
      </c>
      <c r="M113" s="265"/>
      <c r="N113" s="265">
        <v>0</v>
      </c>
      <c r="O113" s="265"/>
      <c r="P113" s="265">
        <v>0</v>
      </c>
      <c r="Q113" s="265"/>
      <c r="R113" s="265"/>
      <c r="S113" s="265"/>
      <c r="T113" s="265"/>
      <c r="U113" s="265"/>
      <c r="V113" s="265"/>
      <c r="W113" s="265"/>
      <c r="X113" s="265"/>
      <c r="Y113" s="265"/>
    </row>
    <row r="114" spans="1:25" ht="17.25" customHeight="1" x14ac:dyDescent="0.25">
      <c r="A114" s="46" t="s">
        <v>270</v>
      </c>
      <c r="B114" s="265">
        <v>0</v>
      </c>
      <c r="C114" s="265"/>
      <c r="D114" s="265">
        <v>8.9999999999999993E-3</v>
      </c>
      <c r="E114" s="265"/>
      <c r="F114" s="265">
        <v>1.7999999999999999E-2</v>
      </c>
      <c r="G114" s="265"/>
      <c r="H114" s="265">
        <v>1.7999999999999999E-2</v>
      </c>
      <c r="I114" s="265"/>
      <c r="J114" s="265">
        <v>8.9999999999999993E-3</v>
      </c>
      <c r="K114" s="265"/>
      <c r="L114" s="265">
        <v>8.9999999999999993E-3</v>
      </c>
      <c r="M114" s="265"/>
      <c r="N114" s="265">
        <v>2.5999999999999999E-2</v>
      </c>
      <c r="O114" s="265"/>
      <c r="P114" s="265">
        <v>3.4000000000000002E-2</v>
      </c>
      <c r="Q114" s="265"/>
      <c r="R114" s="265"/>
      <c r="S114" s="265"/>
      <c r="T114" s="265"/>
      <c r="U114" s="265"/>
      <c r="V114" s="265"/>
      <c r="W114" s="265"/>
      <c r="X114" s="265"/>
      <c r="Y114" s="265"/>
    </row>
    <row r="115" spans="1:25" ht="18" customHeight="1" x14ac:dyDescent="0.25">
      <c r="A115" s="46" t="s">
        <v>271</v>
      </c>
      <c r="B115" s="265">
        <v>0</v>
      </c>
      <c r="C115" s="265"/>
      <c r="D115" s="265">
        <v>0</v>
      </c>
      <c r="E115" s="265"/>
      <c r="F115" s="265">
        <v>0</v>
      </c>
      <c r="G115" s="265"/>
      <c r="H115" s="265">
        <v>0</v>
      </c>
      <c r="I115" s="265"/>
      <c r="J115" s="265">
        <v>0</v>
      </c>
      <c r="K115" s="265"/>
      <c r="L115" s="265">
        <v>0.125</v>
      </c>
      <c r="M115" s="265"/>
      <c r="N115" s="265">
        <v>0</v>
      </c>
      <c r="O115" s="265"/>
      <c r="P115" s="265">
        <v>0</v>
      </c>
      <c r="Q115" s="265"/>
      <c r="R115" s="265"/>
      <c r="S115" s="265"/>
      <c r="T115" s="265"/>
      <c r="U115" s="265"/>
      <c r="V115" s="265"/>
      <c r="W115" s="265"/>
      <c r="X115" s="265"/>
      <c r="Y115" s="265"/>
    </row>
    <row r="116" spans="1:25" ht="18.75" customHeight="1" x14ac:dyDescent="0.25">
      <c r="A116" s="46" t="s">
        <v>272</v>
      </c>
      <c r="B116" s="265">
        <v>0</v>
      </c>
      <c r="C116" s="265"/>
      <c r="D116" s="265">
        <v>0</v>
      </c>
      <c r="E116" s="265"/>
      <c r="F116" s="265">
        <v>0.111</v>
      </c>
      <c r="G116" s="265"/>
      <c r="H116" s="265">
        <v>0</v>
      </c>
      <c r="I116" s="265"/>
      <c r="J116" s="265">
        <v>0.111</v>
      </c>
      <c r="K116" s="265"/>
      <c r="L116" s="265">
        <v>0</v>
      </c>
      <c r="M116" s="265"/>
      <c r="N116" s="265">
        <v>0</v>
      </c>
      <c r="O116" s="265"/>
      <c r="P116" s="265">
        <v>0</v>
      </c>
      <c r="Q116" s="265"/>
      <c r="R116" s="265"/>
      <c r="S116" s="265"/>
      <c r="T116" s="265"/>
      <c r="U116" s="265"/>
      <c r="V116" s="265"/>
      <c r="W116" s="265"/>
      <c r="X116" s="265"/>
      <c r="Y116" s="265"/>
    </row>
    <row r="117" spans="1:25" ht="18" customHeight="1" x14ac:dyDescent="0.25">
      <c r="A117" s="46" t="s">
        <v>273</v>
      </c>
      <c r="B117" s="265">
        <v>0</v>
      </c>
      <c r="C117" s="265"/>
      <c r="D117" s="265">
        <v>0.111</v>
      </c>
      <c r="E117" s="265"/>
      <c r="F117" s="265">
        <v>0</v>
      </c>
      <c r="G117" s="265"/>
      <c r="H117" s="265">
        <v>0.05</v>
      </c>
      <c r="I117" s="265"/>
      <c r="J117" s="265">
        <v>0</v>
      </c>
      <c r="K117" s="265"/>
      <c r="L117" s="265">
        <v>5.2999999999999999E-2</v>
      </c>
      <c r="M117" s="265"/>
      <c r="N117" s="265">
        <v>5.2999999999999999E-2</v>
      </c>
      <c r="O117" s="265"/>
      <c r="P117" s="265">
        <v>0</v>
      </c>
      <c r="Q117" s="265"/>
      <c r="R117" s="265"/>
      <c r="S117" s="265"/>
      <c r="T117" s="265"/>
      <c r="U117" s="265"/>
      <c r="V117" s="265"/>
      <c r="W117" s="265"/>
      <c r="X117" s="265"/>
      <c r="Y117" s="265"/>
    </row>
    <row r="118" spans="1:25" ht="18.75" customHeight="1" x14ac:dyDescent="0.25">
      <c r="A118" s="46" t="s">
        <v>274</v>
      </c>
      <c r="B118" s="265">
        <v>0</v>
      </c>
      <c r="C118" s="265"/>
      <c r="D118" s="265">
        <v>0</v>
      </c>
      <c r="E118" s="265"/>
      <c r="F118" s="265">
        <v>7.0999999999999994E-2</v>
      </c>
      <c r="G118" s="265"/>
      <c r="H118" s="265">
        <v>6.7000000000000004E-2</v>
      </c>
      <c r="I118" s="265"/>
      <c r="J118" s="265">
        <v>0</v>
      </c>
      <c r="K118" s="265"/>
      <c r="L118" s="265">
        <v>0</v>
      </c>
      <c r="M118" s="265"/>
      <c r="N118" s="265">
        <v>0</v>
      </c>
      <c r="O118" s="265"/>
      <c r="P118" s="265">
        <v>0</v>
      </c>
      <c r="Q118" s="265"/>
      <c r="R118" s="265"/>
      <c r="S118" s="265"/>
      <c r="T118" s="265"/>
      <c r="U118" s="265"/>
      <c r="V118" s="265"/>
      <c r="W118" s="265"/>
      <c r="X118" s="265"/>
      <c r="Y118" s="265"/>
    </row>
    <row r="119" spans="1:25" ht="18" customHeight="1" x14ac:dyDescent="0.25">
      <c r="A119" s="46" t="s">
        <v>275</v>
      </c>
      <c r="B119" s="265">
        <v>0</v>
      </c>
      <c r="C119" s="265"/>
      <c r="D119" s="265">
        <v>0</v>
      </c>
      <c r="E119" s="265"/>
      <c r="F119" s="265">
        <v>8.3000000000000004E-2</v>
      </c>
      <c r="G119" s="265"/>
      <c r="H119" s="265">
        <v>0.182</v>
      </c>
      <c r="I119" s="265"/>
      <c r="J119" s="265">
        <v>9.0999999999999998E-2</v>
      </c>
      <c r="K119" s="265"/>
      <c r="L119" s="265">
        <v>0</v>
      </c>
      <c r="M119" s="265"/>
      <c r="N119" s="265">
        <v>0</v>
      </c>
      <c r="O119" s="265"/>
      <c r="P119" s="265">
        <v>0</v>
      </c>
      <c r="Q119" s="265"/>
      <c r="R119" s="265"/>
      <c r="S119" s="265"/>
      <c r="T119" s="265"/>
      <c r="U119" s="265"/>
      <c r="V119" s="265"/>
      <c r="W119" s="265"/>
      <c r="X119" s="265"/>
      <c r="Y119" s="265"/>
    </row>
    <row r="120" spans="1:25" ht="16.5" customHeight="1" x14ac:dyDescent="0.25">
      <c r="A120" s="46" t="s">
        <v>276</v>
      </c>
      <c r="B120" s="265">
        <v>3.7999999999999999E-2</v>
      </c>
      <c r="C120" s="265"/>
      <c r="D120" s="265">
        <v>4.7E-2</v>
      </c>
      <c r="E120" s="265"/>
      <c r="F120" s="265">
        <v>4.7E-2</v>
      </c>
      <c r="G120" s="265"/>
      <c r="H120" s="265">
        <v>0.02</v>
      </c>
      <c r="I120" s="265"/>
      <c r="J120" s="265">
        <v>4.2999999999999997E-2</v>
      </c>
      <c r="K120" s="265"/>
      <c r="L120" s="265">
        <v>2.3E-2</v>
      </c>
      <c r="M120" s="265"/>
      <c r="N120" s="265">
        <v>3.6999999999999998E-2</v>
      </c>
      <c r="O120" s="265"/>
      <c r="P120" s="265">
        <v>0.04</v>
      </c>
      <c r="Q120" s="265"/>
      <c r="R120" s="265"/>
      <c r="S120" s="265"/>
      <c r="T120" s="265"/>
      <c r="U120" s="265"/>
      <c r="V120" s="265"/>
      <c r="W120" s="265"/>
      <c r="X120" s="265"/>
      <c r="Y120" s="265"/>
    </row>
    <row r="121" spans="1:25" ht="18" customHeight="1" x14ac:dyDescent="0.25">
      <c r="A121" s="46" t="s">
        <v>277</v>
      </c>
      <c r="B121" s="265">
        <v>3.1E-2</v>
      </c>
      <c r="C121" s="265"/>
      <c r="D121" s="265">
        <v>0.03</v>
      </c>
      <c r="E121" s="265"/>
      <c r="F121" s="265">
        <v>2.7E-2</v>
      </c>
      <c r="G121" s="265"/>
      <c r="H121" s="265">
        <v>3.5999999999999997E-2</v>
      </c>
      <c r="I121" s="265"/>
      <c r="J121" s="265">
        <v>0.03</v>
      </c>
      <c r="K121" s="265"/>
      <c r="L121" s="265">
        <v>2.1000000000000001E-2</v>
      </c>
      <c r="M121" s="265"/>
      <c r="N121" s="265">
        <v>3.7999999999999999E-2</v>
      </c>
      <c r="O121" s="265"/>
      <c r="P121" s="265">
        <v>3.5999999999999997E-2</v>
      </c>
      <c r="Q121" s="265"/>
      <c r="R121" s="265"/>
      <c r="S121" s="265"/>
      <c r="T121" s="265"/>
      <c r="U121" s="265"/>
      <c r="V121" s="265"/>
      <c r="W121" s="265"/>
      <c r="X121" s="265"/>
      <c r="Y121" s="265"/>
    </row>
    <row r="122" spans="1:25" x14ac:dyDescent="0.25">
      <c r="A122" s="259"/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</row>
    <row r="123" spans="1:25" ht="18" customHeight="1" x14ac:dyDescent="0.25">
      <c r="A123" s="270" t="s">
        <v>278</v>
      </c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</row>
    <row r="124" spans="1:25" ht="18.75" customHeight="1" x14ac:dyDescent="0.25">
      <c r="A124" s="282" t="s">
        <v>279</v>
      </c>
      <c r="B124" s="283" t="s">
        <v>4</v>
      </c>
      <c r="C124" s="283"/>
      <c r="D124" s="278" t="s">
        <v>6</v>
      </c>
      <c r="E124" s="278"/>
      <c r="F124" s="278" t="s">
        <v>7</v>
      </c>
      <c r="G124" s="278"/>
      <c r="H124" s="278" t="s">
        <v>8</v>
      </c>
      <c r="I124" s="278"/>
      <c r="J124" s="278" t="s">
        <v>9</v>
      </c>
      <c r="K124" s="278"/>
      <c r="L124" s="278" t="s">
        <v>10</v>
      </c>
      <c r="M124" s="278"/>
      <c r="N124" s="278" t="s">
        <v>11</v>
      </c>
      <c r="O124" s="278"/>
      <c r="P124" s="278" t="s">
        <v>12</v>
      </c>
      <c r="Q124" s="278"/>
      <c r="R124" s="278" t="s">
        <v>13</v>
      </c>
      <c r="S124" s="278"/>
      <c r="T124" s="278" t="s">
        <v>14</v>
      </c>
      <c r="U124" s="278"/>
      <c r="V124" s="278" t="s">
        <v>15</v>
      </c>
      <c r="W124" s="278"/>
      <c r="X124" s="278" t="s">
        <v>16</v>
      </c>
      <c r="Y124" s="278"/>
    </row>
    <row r="125" spans="1:25" ht="18" customHeight="1" x14ac:dyDescent="0.25">
      <c r="A125" s="282"/>
      <c r="B125" s="283" t="s">
        <v>280</v>
      </c>
      <c r="C125" s="283"/>
      <c r="D125" s="278" t="s">
        <v>280</v>
      </c>
      <c r="E125" s="278" t="s">
        <v>281</v>
      </c>
      <c r="F125" s="278" t="s">
        <v>280</v>
      </c>
      <c r="G125" s="278" t="s">
        <v>281</v>
      </c>
      <c r="H125" s="278" t="s">
        <v>280</v>
      </c>
      <c r="I125" s="278" t="s">
        <v>281</v>
      </c>
      <c r="J125" s="278" t="s">
        <v>280</v>
      </c>
      <c r="K125" s="278" t="s">
        <v>281</v>
      </c>
      <c r="L125" s="278" t="s">
        <v>280</v>
      </c>
      <c r="M125" s="278" t="s">
        <v>281</v>
      </c>
      <c r="N125" s="278" t="s">
        <v>280</v>
      </c>
      <c r="O125" s="278" t="s">
        <v>281</v>
      </c>
      <c r="P125" s="278" t="s">
        <v>280</v>
      </c>
      <c r="Q125" s="278" t="s">
        <v>281</v>
      </c>
      <c r="R125" s="278" t="s">
        <v>280</v>
      </c>
      <c r="S125" s="278" t="s">
        <v>281</v>
      </c>
      <c r="T125" s="278" t="s">
        <v>280</v>
      </c>
      <c r="U125" s="278" t="s">
        <v>281</v>
      </c>
      <c r="V125" s="278" t="s">
        <v>280</v>
      </c>
      <c r="W125" s="278" t="s">
        <v>281</v>
      </c>
      <c r="X125" s="278" t="s">
        <v>280</v>
      </c>
      <c r="Y125" s="278" t="s">
        <v>281</v>
      </c>
    </row>
    <row r="126" spans="1:25" ht="21.75" customHeight="1" x14ac:dyDescent="0.25">
      <c r="A126" s="282"/>
      <c r="B126" s="190" t="s">
        <v>282</v>
      </c>
      <c r="C126" s="190" t="s">
        <v>281</v>
      </c>
      <c r="D126" s="190" t="s">
        <v>282</v>
      </c>
      <c r="E126" s="190" t="s">
        <v>281</v>
      </c>
      <c r="F126" s="190" t="s">
        <v>282</v>
      </c>
      <c r="G126" s="190" t="s">
        <v>281</v>
      </c>
      <c r="H126" s="190" t="s">
        <v>282</v>
      </c>
      <c r="I126" s="190" t="s">
        <v>281</v>
      </c>
      <c r="J126" s="190" t="s">
        <v>282</v>
      </c>
      <c r="K126" s="190" t="s">
        <v>281</v>
      </c>
      <c r="L126" s="190" t="s">
        <v>282</v>
      </c>
      <c r="M126" s="190" t="s">
        <v>281</v>
      </c>
      <c r="N126" s="190" t="s">
        <v>282</v>
      </c>
      <c r="O126" s="190" t="s">
        <v>281</v>
      </c>
      <c r="P126" s="190" t="s">
        <v>282</v>
      </c>
      <c r="Q126" s="190" t="s">
        <v>281</v>
      </c>
      <c r="R126" s="190" t="s">
        <v>282</v>
      </c>
      <c r="S126" s="190" t="s">
        <v>281</v>
      </c>
      <c r="T126" s="190" t="s">
        <v>282</v>
      </c>
      <c r="U126" s="190" t="s">
        <v>281</v>
      </c>
      <c r="V126" s="190" t="s">
        <v>282</v>
      </c>
      <c r="W126" s="190" t="s">
        <v>281</v>
      </c>
      <c r="X126" s="190" t="s">
        <v>282</v>
      </c>
      <c r="Y126" s="190" t="s">
        <v>281</v>
      </c>
    </row>
    <row r="127" spans="1:25" ht="19.5" customHeight="1" x14ac:dyDescent="0.25">
      <c r="A127" s="52" t="s">
        <v>265</v>
      </c>
      <c r="B127" s="191">
        <v>0.03</v>
      </c>
      <c r="C127" s="191">
        <v>0</v>
      </c>
      <c r="D127" s="192">
        <v>3.4000000000000002E-2</v>
      </c>
      <c r="E127" s="192">
        <v>0</v>
      </c>
      <c r="F127" s="193">
        <v>3.5000000000000003E-2</v>
      </c>
      <c r="G127" s="193">
        <v>0</v>
      </c>
      <c r="H127" s="192">
        <v>4.3999999999999997E-2</v>
      </c>
      <c r="I127" s="192">
        <v>0</v>
      </c>
      <c r="J127" s="192">
        <v>4.1000000000000002E-2</v>
      </c>
      <c r="K127" s="192">
        <v>0</v>
      </c>
      <c r="L127" s="194">
        <v>4.9000000000000002E-2</v>
      </c>
      <c r="M127" s="194">
        <v>0</v>
      </c>
      <c r="N127" s="195">
        <v>0.05</v>
      </c>
      <c r="O127" s="196">
        <v>0</v>
      </c>
      <c r="P127" s="193">
        <v>0.05</v>
      </c>
      <c r="Q127" s="193">
        <v>0</v>
      </c>
      <c r="R127" s="197"/>
      <c r="S127" s="197"/>
      <c r="T127" s="197"/>
      <c r="U127" s="197"/>
      <c r="V127" s="197"/>
      <c r="W127" s="197"/>
      <c r="X127" s="197"/>
      <c r="Y127" s="197"/>
    </row>
    <row r="128" spans="1:25" ht="18" customHeight="1" x14ac:dyDescent="0.25">
      <c r="A128" s="54" t="s">
        <v>266</v>
      </c>
      <c r="B128" s="198">
        <v>4.9000000000000002E-2</v>
      </c>
      <c r="C128" s="198">
        <v>8.2000000000000003E-2</v>
      </c>
      <c r="D128" s="192">
        <v>6.0999999999999999E-2</v>
      </c>
      <c r="E128" s="192">
        <v>0.19900000000000001</v>
      </c>
      <c r="F128" s="193">
        <v>6.5000000000000002E-2</v>
      </c>
      <c r="G128" s="193">
        <v>5.2999999999999999E-2</v>
      </c>
      <c r="H128" s="192">
        <v>8.5000000000000006E-2</v>
      </c>
      <c r="I128" s="192">
        <v>7.9399999999999998E-2</v>
      </c>
      <c r="J128" s="192">
        <v>8.3000000000000004E-2</v>
      </c>
      <c r="K128" s="192">
        <v>9.06E-2</v>
      </c>
      <c r="L128" s="194">
        <v>8.6999999999999994E-2</v>
      </c>
      <c r="M128" s="194">
        <v>0.20649999999999999</v>
      </c>
      <c r="N128" s="195">
        <v>9.2999999999999999E-2</v>
      </c>
      <c r="O128" s="193">
        <v>0.1241</v>
      </c>
      <c r="P128" s="193">
        <v>8.3000000000000004E-2</v>
      </c>
      <c r="Q128" s="193">
        <v>0.14860000000000001</v>
      </c>
      <c r="R128" s="197"/>
      <c r="S128" s="197"/>
      <c r="T128" s="197"/>
      <c r="U128" s="197"/>
      <c r="V128" s="197"/>
      <c r="W128" s="197"/>
      <c r="X128" s="197"/>
      <c r="Y128" s="197"/>
    </row>
    <row r="129" spans="1:25" ht="18" customHeight="1" x14ac:dyDescent="0.25">
      <c r="A129" s="52" t="s">
        <v>267</v>
      </c>
      <c r="B129" s="191">
        <v>0</v>
      </c>
      <c r="C129" s="198">
        <v>2.4E-2</v>
      </c>
      <c r="D129" s="192">
        <v>0</v>
      </c>
      <c r="E129" s="192">
        <v>2.8000000000000001E-2</v>
      </c>
      <c r="F129" s="193">
        <v>0</v>
      </c>
      <c r="G129" s="193">
        <v>0.03</v>
      </c>
      <c r="H129" s="192">
        <v>0</v>
      </c>
      <c r="I129" s="192">
        <v>1.12E-2</v>
      </c>
      <c r="J129" s="192">
        <v>0</v>
      </c>
      <c r="K129" s="192">
        <v>0.42080000000000001</v>
      </c>
      <c r="L129" s="194">
        <v>0</v>
      </c>
      <c r="M129" s="194">
        <v>0.128</v>
      </c>
      <c r="N129" s="195">
        <v>0</v>
      </c>
      <c r="O129" s="193">
        <v>8.9599999999999999E-2</v>
      </c>
      <c r="P129" s="195">
        <v>0</v>
      </c>
      <c r="Q129" s="193">
        <v>0.08</v>
      </c>
      <c r="R129" s="197"/>
      <c r="S129" s="197"/>
      <c r="T129" s="197"/>
      <c r="U129" s="197"/>
      <c r="V129" s="197"/>
      <c r="W129" s="197"/>
      <c r="X129" s="197"/>
      <c r="Y129" s="197"/>
    </row>
    <row r="130" spans="1:25" ht="20.25" customHeight="1" x14ac:dyDescent="0.25">
      <c r="A130" s="52" t="s">
        <v>269</v>
      </c>
      <c r="B130" s="198">
        <v>1.4E-2</v>
      </c>
      <c r="C130" s="191">
        <v>0</v>
      </c>
      <c r="D130" s="192">
        <v>1.7000000000000001E-2</v>
      </c>
      <c r="E130" s="192">
        <v>0</v>
      </c>
      <c r="F130" s="193">
        <v>1.4999999999999999E-2</v>
      </c>
      <c r="G130" s="193">
        <v>0</v>
      </c>
      <c r="H130" s="192">
        <v>2.1000000000000001E-2</v>
      </c>
      <c r="I130" s="192">
        <v>0</v>
      </c>
      <c r="J130" s="192">
        <v>7.0000000000000001E-3</v>
      </c>
      <c r="K130" s="192">
        <v>0</v>
      </c>
      <c r="L130" s="194">
        <v>2.1999999999999999E-2</v>
      </c>
      <c r="M130" s="194">
        <v>0</v>
      </c>
      <c r="N130" s="195">
        <v>1.4E-2</v>
      </c>
      <c r="O130" s="196">
        <v>0</v>
      </c>
      <c r="P130" s="193">
        <v>1.7999999999999999E-2</v>
      </c>
      <c r="Q130" s="193">
        <v>0</v>
      </c>
      <c r="R130" s="197"/>
      <c r="S130" s="197"/>
      <c r="T130" s="197"/>
      <c r="U130" s="197"/>
      <c r="V130" s="197"/>
      <c r="W130" s="197"/>
      <c r="X130" s="197"/>
      <c r="Y130" s="197"/>
    </row>
    <row r="131" spans="1:25" ht="18.75" customHeight="1" x14ac:dyDescent="0.25">
      <c r="A131" s="52" t="s">
        <v>270</v>
      </c>
      <c r="B131" s="198">
        <v>1.7999999999999999E-2</v>
      </c>
      <c r="C131" s="191">
        <v>0</v>
      </c>
      <c r="D131" s="192">
        <v>5.1999999999999998E-2</v>
      </c>
      <c r="E131" s="192">
        <v>0</v>
      </c>
      <c r="F131" s="193">
        <v>4.2999999999999997E-2</v>
      </c>
      <c r="G131" s="193">
        <v>0</v>
      </c>
      <c r="H131" s="192">
        <v>2.5999999999999999E-2</v>
      </c>
      <c r="I131" s="192">
        <v>0</v>
      </c>
      <c r="J131" s="192">
        <v>3.1E-2</v>
      </c>
      <c r="K131" s="192">
        <v>0</v>
      </c>
      <c r="L131" s="194">
        <v>3.5999999999999997E-2</v>
      </c>
      <c r="M131" s="194">
        <v>0</v>
      </c>
      <c r="N131" s="195">
        <v>4.7E-2</v>
      </c>
      <c r="O131" s="196">
        <v>0</v>
      </c>
      <c r="P131" s="193">
        <v>2.3E-2</v>
      </c>
      <c r="Q131" s="193">
        <v>0</v>
      </c>
      <c r="R131" s="197"/>
      <c r="S131" s="197"/>
      <c r="T131" s="197"/>
      <c r="U131" s="197"/>
      <c r="V131" s="197"/>
      <c r="W131" s="197"/>
      <c r="X131" s="197"/>
      <c r="Y131" s="197"/>
    </row>
    <row r="132" spans="1:25" ht="18.75" customHeight="1" x14ac:dyDescent="0.25">
      <c r="A132" s="52" t="s">
        <v>272</v>
      </c>
      <c r="B132" s="198">
        <v>1.7999999999999999E-2</v>
      </c>
      <c r="C132" s="191">
        <v>0</v>
      </c>
      <c r="D132" s="192">
        <v>2.9000000000000001E-2</v>
      </c>
      <c r="E132" s="192">
        <v>0</v>
      </c>
      <c r="F132" s="193">
        <v>3.3000000000000002E-2</v>
      </c>
      <c r="G132" s="193">
        <v>0</v>
      </c>
      <c r="H132" s="192">
        <v>8.5999999999999993E-2</v>
      </c>
      <c r="I132" s="192">
        <v>0</v>
      </c>
      <c r="J132" s="192">
        <v>7.3999999999999996E-2</v>
      </c>
      <c r="K132" s="192">
        <v>0</v>
      </c>
      <c r="L132" s="194">
        <v>6.2E-2</v>
      </c>
      <c r="M132" s="194">
        <v>0</v>
      </c>
      <c r="N132" s="195">
        <v>0.09</v>
      </c>
      <c r="O132" s="196">
        <v>0</v>
      </c>
      <c r="P132" s="193">
        <v>9.0999999999999998E-2</v>
      </c>
      <c r="Q132" s="193">
        <v>0</v>
      </c>
      <c r="R132" s="197"/>
      <c r="S132" s="197"/>
      <c r="T132" s="197"/>
      <c r="U132" s="197"/>
      <c r="V132" s="197"/>
      <c r="W132" s="197"/>
      <c r="X132" s="197"/>
      <c r="Y132" s="197"/>
    </row>
    <row r="133" spans="1:25" ht="18" customHeight="1" x14ac:dyDescent="0.25">
      <c r="A133" s="52" t="s">
        <v>273</v>
      </c>
      <c r="B133" s="198">
        <v>1.2999999999999999E-2</v>
      </c>
      <c r="C133" s="191">
        <v>0</v>
      </c>
      <c r="D133" s="192">
        <v>1.9E-2</v>
      </c>
      <c r="E133" s="192">
        <v>0</v>
      </c>
      <c r="F133" s="193">
        <v>2.1000000000000001E-2</v>
      </c>
      <c r="G133" s="193">
        <v>0</v>
      </c>
      <c r="H133" s="192">
        <v>0.01</v>
      </c>
      <c r="I133" s="192">
        <v>0</v>
      </c>
      <c r="J133" s="192">
        <v>3.7999999999999999E-2</v>
      </c>
      <c r="K133" s="192">
        <v>0</v>
      </c>
      <c r="L133" s="194">
        <v>3.5999999999999997E-2</v>
      </c>
      <c r="M133" s="194">
        <v>0</v>
      </c>
      <c r="N133" s="195">
        <v>3.5000000000000003E-2</v>
      </c>
      <c r="O133" s="196">
        <v>0</v>
      </c>
      <c r="P133" s="193">
        <v>0.05</v>
      </c>
      <c r="Q133" s="193">
        <v>0</v>
      </c>
      <c r="R133" s="197"/>
      <c r="S133" s="197"/>
      <c r="T133" s="197"/>
      <c r="U133" s="197"/>
      <c r="V133" s="197"/>
      <c r="W133" s="197"/>
      <c r="X133" s="197"/>
      <c r="Y133" s="197"/>
    </row>
    <row r="134" spans="1:25" ht="17.25" customHeight="1" x14ac:dyDescent="0.25">
      <c r="A134" s="52" t="s">
        <v>274</v>
      </c>
      <c r="B134" s="198">
        <v>8.9999999999999993E-3</v>
      </c>
      <c r="C134" s="191">
        <v>0</v>
      </c>
      <c r="D134" s="192">
        <v>2.4E-2</v>
      </c>
      <c r="E134" s="192">
        <v>0</v>
      </c>
      <c r="F134" s="193">
        <v>2.1999999999999999E-2</v>
      </c>
      <c r="G134" s="193">
        <v>0</v>
      </c>
      <c r="H134" s="192">
        <v>2.8000000000000001E-2</v>
      </c>
      <c r="I134" s="192">
        <v>0</v>
      </c>
      <c r="J134" s="192">
        <v>8.0000000000000002E-3</v>
      </c>
      <c r="K134" s="192">
        <v>0</v>
      </c>
      <c r="L134" s="194">
        <v>7.0000000000000001E-3</v>
      </c>
      <c r="M134" s="194">
        <v>0</v>
      </c>
      <c r="N134" s="195">
        <v>3.2000000000000001E-2</v>
      </c>
      <c r="O134" s="196">
        <v>0</v>
      </c>
      <c r="P134" s="193">
        <v>8.9999999999999993E-3</v>
      </c>
      <c r="Q134" s="193">
        <v>0</v>
      </c>
      <c r="R134" s="197"/>
      <c r="S134" s="197"/>
      <c r="T134" s="197"/>
      <c r="U134" s="197"/>
      <c r="V134" s="197"/>
      <c r="W134" s="197"/>
      <c r="X134" s="197"/>
      <c r="Y134" s="197"/>
    </row>
    <row r="135" spans="1:25" ht="18" customHeight="1" x14ac:dyDescent="0.25">
      <c r="A135" s="52" t="s">
        <v>275</v>
      </c>
      <c r="B135" s="198">
        <v>1.9E-2</v>
      </c>
      <c r="C135" s="191">
        <v>0</v>
      </c>
      <c r="D135" s="192">
        <v>1.7000000000000001E-2</v>
      </c>
      <c r="E135" s="192">
        <v>0</v>
      </c>
      <c r="F135" s="193">
        <v>1.6E-2</v>
      </c>
      <c r="G135" s="193">
        <v>0</v>
      </c>
      <c r="H135" s="192">
        <v>2.1999999999999999E-2</v>
      </c>
      <c r="I135" s="192">
        <v>0</v>
      </c>
      <c r="J135" s="192">
        <v>2.7E-2</v>
      </c>
      <c r="K135" s="192">
        <v>0</v>
      </c>
      <c r="L135" s="194">
        <v>8.0000000000000002E-3</v>
      </c>
      <c r="M135" s="194">
        <v>0</v>
      </c>
      <c r="N135" s="195">
        <v>6.6000000000000003E-2</v>
      </c>
      <c r="O135" s="196">
        <v>0</v>
      </c>
      <c r="P135" s="193">
        <v>1.7000000000000001E-2</v>
      </c>
      <c r="Q135" s="193">
        <v>0</v>
      </c>
      <c r="R135" s="197"/>
      <c r="S135" s="197"/>
      <c r="T135" s="197"/>
      <c r="U135" s="197"/>
      <c r="V135" s="197"/>
      <c r="W135" s="197"/>
      <c r="X135" s="197"/>
      <c r="Y135" s="197"/>
    </row>
    <row r="136" spans="1:25" ht="17.25" customHeight="1" x14ac:dyDescent="0.25">
      <c r="A136" s="51" t="s">
        <v>276</v>
      </c>
      <c r="B136" s="198">
        <v>0.03</v>
      </c>
      <c r="C136" s="198">
        <v>6.7000000000000004E-2</v>
      </c>
      <c r="D136" s="192">
        <v>2.7E-2</v>
      </c>
      <c r="E136" s="192">
        <v>5.2999999999999999E-2</v>
      </c>
      <c r="F136" s="193">
        <v>2.8000000000000001E-2</v>
      </c>
      <c r="G136" s="193">
        <v>2.7E-2</v>
      </c>
      <c r="H136" s="192">
        <v>3.3000000000000002E-2</v>
      </c>
      <c r="I136" s="192">
        <v>1.3299999999999999E-2</v>
      </c>
      <c r="J136" s="192">
        <v>5.0999999999999997E-2</v>
      </c>
      <c r="K136" s="192">
        <v>0</v>
      </c>
      <c r="L136" s="194">
        <v>3.4000000000000002E-2</v>
      </c>
      <c r="M136" s="194">
        <v>1.3299999999999999E-2</v>
      </c>
      <c r="N136" s="195">
        <v>5.0999999999999997E-2</v>
      </c>
      <c r="O136" s="193">
        <v>1.3299999999999999E-2</v>
      </c>
      <c r="P136" s="193">
        <v>3.2000000000000001E-2</v>
      </c>
      <c r="Q136" s="193">
        <v>7.6E-3</v>
      </c>
      <c r="R136" s="197"/>
      <c r="S136" s="197"/>
      <c r="T136" s="197"/>
      <c r="U136" s="197"/>
      <c r="V136" s="197"/>
      <c r="W136" s="197"/>
      <c r="X136" s="197"/>
      <c r="Y136" s="197"/>
    </row>
    <row r="137" spans="1:25" ht="19.5" customHeight="1" x14ac:dyDescent="0.25">
      <c r="A137" s="53" t="s">
        <v>283</v>
      </c>
      <c r="B137" s="192">
        <v>4.7699999999999999E-2</v>
      </c>
      <c r="C137" s="192">
        <v>4.2200000000000001E-2</v>
      </c>
      <c r="D137" s="192">
        <v>4.3400000000000001E-2</v>
      </c>
      <c r="E137" s="192">
        <v>7.9799999999999996E-2</v>
      </c>
      <c r="F137" s="193">
        <v>4.7500000000000001E-2</v>
      </c>
      <c r="G137" s="193">
        <v>2.24E-2</v>
      </c>
      <c r="H137" s="192">
        <v>5.6500000000000002E-2</v>
      </c>
      <c r="I137" s="192">
        <v>3.1E-2</v>
      </c>
      <c r="J137" s="192">
        <v>5.9799999999999999E-2</v>
      </c>
      <c r="K137" s="192">
        <v>0.1123</v>
      </c>
      <c r="L137" s="194">
        <v>5.8700000000000002E-2</v>
      </c>
      <c r="M137" s="194">
        <v>6.2300000000000001E-2</v>
      </c>
      <c r="N137" s="195">
        <v>6.7900000000000002E-2</v>
      </c>
      <c r="O137" s="193">
        <v>4.2500000000000003E-2</v>
      </c>
      <c r="P137" s="193">
        <v>5.62E-2</v>
      </c>
      <c r="Q137" s="193">
        <v>4.0599999999999997E-2</v>
      </c>
      <c r="R137" s="197"/>
      <c r="S137" s="197"/>
      <c r="T137" s="197"/>
      <c r="U137" s="197"/>
      <c r="V137" s="197"/>
      <c r="W137" s="197"/>
      <c r="X137" s="197"/>
      <c r="Y137" s="197"/>
    </row>
    <row r="138" spans="1:25" x14ac:dyDescent="0.25">
      <c r="A138" s="259"/>
      <c r="B138" s="259"/>
      <c r="C138" s="259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</row>
    <row r="139" spans="1:25" ht="15.75" x14ac:dyDescent="0.25">
      <c r="A139" s="270" t="s">
        <v>284</v>
      </c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  <c r="W139" s="270"/>
      <c r="X139" s="270"/>
      <c r="Y139" s="270"/>
    </row>
    <row r="140" spans="1:25" ht="15.75" x14ac:dyDescent="0.25">
      <c r="A140" s="42" t="s">
        <v>285</v>
      </c>
      <c r="B140" s="261" t="s">
        <v>4</v>
      </c>
      <c r="C140" s="261"/>
      <c r="D140" s="261" t="s">
        <v>6</v>
      </c>
      <c r="E140" s="261"/>
      <c r="F140" s="261" t="s">
        <v>7</v>
      </c>
      <c r="G140" s="261"/>
      <c r="H140" s="261" t="s">
        <v>8</v>
      </c>
      <c r="I140" s="261"/>
      <c r="J140" s="261" t="s">
        <v>9</v>
      </c>
      <c r="K140" s="261"/>
      <c r="L140" s="261" t="s">
        <v>10</v>
      </c>
      <c r="M140" s="261"/>
      <c r="N140" s="261" t="s">
        <v>11</v>
      </c>
      <c r="O140" s="261"/>
      <c r="P140" s="261" t="s">
        <v>12</v>
      </c>
      <c r="Q140" s="261"/>
      <c r="R140" s="261" t="s">
        <v>13</v>
      </c>
      <c r="S140" s="261"/>
      <c r="T140" s="261" t="s">
        <v>14</v>
      </c>
      <c r="U140" s="261" t="s">
        <v>14</v>
      </c>
      <c r="V140" s="261" t="s">
        <v>15</v>
      </c>
      <c r="W140" s="261" t="s">
        <v>15</v>
      </c>
      <c r="X140" s="261" t="s">
        <v>16</v>
      </c>
      <c r="Y140" s="261" t="s">
        <v>16</v>
      </c>
    </row>
    <row r="141" spans="1:25" ht="15.75" x14ac:dyDescent="0.25">
      <c r="A141" s="93" t="s">
        <v>286</v>
      </c>
      <c r="B141" s="262">
        <v>58.69</v>
      </c>
      <c r="C141" s="262"/>
      <c r="D141" s="262">
        <v>60.7</v>
      </c>
      <c r="E141" s="262"/>
      <c r="F141" s="262">
        <v>35.229999999999997</v>
      </c>
      <c r="G141" s="262"/>
      <c r="H141" s="262">
        <v>0.41</v>
      </c>
      <c r="I141" s="262"/>
      <c r="J141" s="262">
        <v>0.42</v>
      </c>
      <c r="K141" s="262"/>
      <c r="L141" s="262">
        <v>0.43</v>
      </c>
      <c r="M141" s="262"/>
      <c r="N141" s="262">
        <v>0.4</v>
      </c>
      <c r="O141" s="262"/>
      <c r="P141" s="262">
        <v>0</v>
      </c>
      <c r="Q141" s="262"/>
      <c r="R141" s="262"/>
      <c r="S141" s="262"/>
      <c r="T141" s="262"/>
      <c r="U141" s="262"/>
      <c r="V141" s="262"/>
      <c r="W141" s="262"/>
      <c r="X141" s="262"/>
      <c r="Y141" s="262"/>
    </row>
    <row r="142" spans="1:25" ht="15.75" x14ac:dyDescent="0.25">
      <c r="A142" s="49" t="s">
        <v>287</v>
      </c>
      <c r="B142" s="264">
        <v>0.36</v>
      </c>
      <c r="C142" s="264"/>
      <c r="D142" s="264">
        <v>0.27789999999999998</v>
      </c>
      <c r="E142" s="264"/>
      <c r="F142" s="263">
        <v>0.28999999999999998</v>
      </c>
      <c r="G142" s="263"/>
      <c r="H142" s="263">
        <v>0.31</v>
      </c>
      <c r="I142" s="263"/>
      <c r="J142" s="263">
        <v>0.29239999999999999</v>
      </c>
      <c r="K142" s="263"/>
      <c r="L142" s="263">
        <v>0.27</v>
      </c>
      <c r="M142" s="263"/>
      <c r="N142" s="263">
        <v>0.28999999999999998</v>
      </c>
      <c r="O142" s="263"/>
      <c r="P142" s="263">
        <v>0</v>
      </c>
      <c r="Q142" s="263"/>
      <c r="R142" s="263"/>
      <c r="S142" s="263"/>
      <c r="T142" s="263"/>
      <c r="U142" s="263"/>
      <c r="V142" s="263"/>
      <c r="W142" s="263"/>
      <c r="X142" s="263"/>
      <c r="Y142" s="263"/>
    </row>
    <row r="143" spans="1:25" ht="15.75" x14ac:dyDescent="0.25">
      <c r="A143" s="47" t="s">
        <v>288</v>
      </c>
      <c r="B143" s="264">
        <v>0.32</v>
      </c>
      <c r="C143" s="264"/>
      <c r="D143" s="264">
        <v>0.26910000000000001</v>
      </c>
      <c r="E143" s="264"/>
      <c r="F143" s="264">
        <v>0.21199999999999999</v>
      </c>
      <c r="G143" s="264"/>
      <c r="H143" s="264">
        <v>0.28999999999999998</v>
      </c>
      <c r="I143" s="264"/>
      <c r="J143" s="264">
        <v>0.24</v>
      </c>
      <c r="K143" s="264"/>
      <c r="L143" s="264">
        <v>0.14000000000000001</v>
      </c>
      <c r="M143" s="264"/>
      <c r="N143" s="264">
        <v>0.15</v>
      </c>
      <c r="O143" s="264"/>
      <c r="P143" s="264">
        <v>0</v>
      </c>
      <c r="Q143" s="264"/>
      <c r="R143" s="264"/>
      <c r="S143" s="264"/>
      <c r="T143" s="264"/>
      <c r="U143" s="264"/>
      <c r="V143" s="264"/>
      <c r="W143" s="264"/>
      <c r="X143" s="264"/>
      <c r="Y143" s="264"/>
    </row>
    <row r="144" spans="1:25" ht="15.75" x14ac:dyDescent="0.25">
      <c r="A144" s="93" t="s">
        <v>289</v>
      </c>
      <c r="B144" s="262">
        <v>39.119999999999997</v>
      </c>
      <c r="C144" s="262"/>
      <c r="D144" s="262">
        <v>34.9</v>
      </c>
      <c r="E144" s="262"/>
      <c r="F144" s="262">
        <v>37.67</v>
      </c>
      <c r="G144" s="262"/>
      <c r="H144" s="262">
        <v>0.39</v>
      </c>
      <c r="I144" s="262"/>
      <c r="J144" s="262">
        <v>0.4</v>
      </c>
      <c r="K144" s="262"/>
      <c r="L144" s="262">
        <v>0.39</v>
      </c>
      <c r="M144" s="262"/>
      <c r="N144" s="262">
        <v>0.37</v>
      </c>
      <c r="O144" s="262"/>
      <c r="P144" s="262">
        <v>0.31</v>
      </c>
      <c r="Q144" s="262"/>
      <c r="R144" s="262"/>
      <c r="S144" s="262"/>
      <c r="T144" s="262"/>
      <c r="U144" s="262"/>
      <c r="V144" s="262"/>
      <c r="W144" s="262"/>
      <c r="X144" s="262"/>
      <c r="Y144" s="262"/>
    </row>
    <row r="145" spans="1:25" ht="15.75" x14ac:dyDescent="0.25">
      <c r="A145" s="47" t="s">
        <v>287</v>
      </c>
      <c r="B145" s="264">
        <v>0.28999999999999998</v>
      </c>
      <c r="C145" s="264"/>
      <c r="D145" s="260">
        <v>23.41</v>
      </c>
      <c r="E145" s="260"/>
      <c r="F145" s="260">
        <v>32.89</v>
      </c>
      <c r="G145" s="260"/>
      <c r="H145" s="260">
        <v>0.33</v>
      </c>
      <c r="I145" s="260"/>
      <c r="J145" s="260">
        <v>0.25</v>
      </c>
      <c r="K145" s="260"/>
      <c r="L145" s="260">
        <v>0.28000000000000003</v>
      </c>
      <c r="M145" s="260"/>
      <c r="N145" s="260">
        <v>0.26</v>
      </c>
      <c r="O145" s="260"/>
      <c r="P145" s="260">
        <v>0.2102</v>
      </c>
      <c r="Q145" s="260"/>
      <c r="R145" s="260"/>
      <c r="S145" s="260"/>
      <c r="T145" s="260"/>
      <c r="U145" s="260"/>
      <c r="V145" s="260"/>
      <c r="W145" s="260"/>
      <c r="X145" s="260"/>
      <c r="Y145" s="260"/>
    </row>
    <row r="146" spans="1:25" ht="15.75" x14ac:dyDescent="0.25">
      <c r="A146" s="49" t="s">
        <v>288</v>
      </c>
      <c r="B146" s="264">
        <v>0.19</v>
      </c>
      <c r="C146" s="264"/>
      <c r="D146" s="260">
        <v>11.49</v>
      </c>
      <c r="E146" s="260"/>
      <c r="F146" s="260">
        <v>14.77</v>
      </c>
      <c r="G146" s="260"/>
      <c r="H146" s="260">
        <v>0.10453400503778337</v>
      </c>
      <c r="I146" s="260"/>
      <c r="J146" s="260">
        <v>0.11</v>
      </c>
      <c r="K146" s="260"/>
      <c r="L146" s="260">
        <v>0.16</v>
      </c>
      <c r="M146" s="260"/>
      <c r="N146" s="260">
        <v>0.12</v>
      </c>
      <c r="O146" s="260"/>
      <c r="P146" s="260">
        <v>0.2276</v>
      </c>
      <c r="Q146" s="260"/>
      <c r="R146" s="260"/>
      <c r="S146" s="260"/>
      <c r="T146" s="260"/>
      <c r="U146" s="260"/>
      <c r="V146" s="260"/>
      <c r="W146" s="260"/>
      <c r="X146" s="260"/>
      <c r="Y146" s="260"/>
    </row>
    <row r="147" spans="1:25" x14ac:dyDescent="0.25">
      <c r="A147" s="259"/>
      <c r="B147" s="259"/>
      <c r="C147" s="259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</row>
    <row r="148" spans="1:25" ht="18.75" customHeight="1" x14ac:dyDescent="0.25">
      <c r="A148" s="282" t="s">
        <v>284</v>
      </c>
      <c r="B148" s="282"/>
      <c r="C148" s="282"/>
      <c r="D148" s="282"/>
      <c r="E148" s="282"/>
      <c r="F148" s="282"/>
      <c r="G148" s="282"/>
      <c r="H148" s="282"/>
      <c r="I148" s="282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</row>
    <row r="149" spans="1:25" ht="18" customHeight="1" x14ac:dyDescent="0.25">
      <c r="A149" s="42" t="s">
        <v>290</v>
      </c>
      <c r="B149" s="287" t="s">
        <v>4</v>
      </c>
      <c r="C149" s="287"/>
      <c r="D149" s="287" t="s">
        <v>6</v>
      </c>
      <c r="E149" s="287"/>
      <c r="F149" s="287" t="s">
        <v>7</v>
      </c>
      <c r="G149" s="287"/>
      <c r="H149" s="287" t="s">
        <v>8</v>
      </c>
      <c r="I149" s="287"/>
      <c r="J149" s="287" t="s">
        <v>9</v>
      </c>
      <c r="K149" s="287"/>
      <c r="L149" s="287" t="s">
        <v>10</v>
      </c>
      <c r="M149" s="287"/>
      <c r="N149" s="287" t="s">
        <v>11</v>
      </c>
      <c r="O149" s="287"/>
      <c r="P149" s="287" t="s">
        <v>12</v>
      </c>
      <c r="Q149" s="287"/>
      <c r="R149" s="287" t="s">
        <v>13</v>
      </c>
      <c r="S149" s="287"/>
      <c r="T149" s="287" t="s">
        <v>14</v>
      </c>
      <c r="U149" s="287"/>
      <c r="V149" s="287" t="s">
        <v>15</v>
      </c>
      <c r="W149" s="287"/>
      <c r="X149" s="287" t="s">
        <v>16</v>
      </c>
      <c r="Y149" s="287"/>
    </row>
    <row r="150" spans="1:25" ht="29.1" customHeight="1" x14ac:dyDescent="0.25">
      <c r="A150" s="43"/>
      <c r="B150" s="199" t="s">
        <v>291</v>
      </c>
      <c r="C150" s="199" t="s">
        <v>292</v>
      </c>
      <c r="D150" s="199" t="s">
        <v>291</v>
      </c>
      <c r="E150" s="199" t="s">
        <v>292</v>
      </c>
      <c r="F150" s="199" t="s">
        <v>291</v>
      </c>
      <c r="G150" s="199" t="s">
        <v>292</v>
      </c>
      <c r="H150" s="199" t="s">
        <v>291</v>
      </c>
      <c r="I150" s="199" t="s">
        <v>292</v>
      </c>
      <c r="J150" s="199" t="s">
        <v>291</v>
      </c>
      <c r="K150" s="199" t="s">
        <v>292</v>
      </c>
      <c r="L150" s="199" t="s">
        <v>291</v>
      </c>
      <c r="M150" s="199" t="s">
        <v>292</v>
      </c>
      <c r="N150" s="199" t="s">
        <v>291</v>
      </c>
      <c r="O150" s="199" t="s">
        <v>292</v>
      </c>
      <c r="P150" s="199" t="s">
        <v>291</v>
      </c>
      <c r="Q150" s="199" t="s">
        <v>292</v>
      </c>
      <c r="R150" s="199" t="s">
        <v>291</v>
      </c>
      <c r="S150" s="199" t="s">
        <v>292</v>
      </c>
      <c r="T150" s="199" t="s">
        <v>291</v>
      </c>
      <c r="U150" s="199" t="s">
        <v>292</v>
      </c>
      <c r="V150" s="199" t="s">
        <v>291</v>
      </c>
      <c r="W150" s="199" t="s">
        <v>292</v>
      </c>
      <c r="X150" s="199" t="s">
        <v>291</v>
      </c>
      <c r="Y150" s="199" t="s">
        <v>292</v>
      </c>
    </row>
    <row r="151" spans="1:25" ht="19.5" customHeight="1" x14ac:dyDescent="0.25">
      <c r="A151" s="42" t="s">
        <v>82</v>
      </c>
      <c r="B151" s="163">
        <v>0.19</v>
      </c>
      <c r="C151" s="162">
        <v>0.32</v>
      </c>
      <c r="D151" s="162">
        <v>0.21</v>
      </c>
      <c r="E151" s="162">
        <v>0.41</v>
      </c>
      <c r="F151" s="163">
        <v>0.13</v>
      </c>
      <c r="G151" s="163">
        <v>0.51</v>
      </c>
      <c r="H151" s="163">
        <v>0.1</v>
      </c>
      <c r="I151" s="163">
        <v>0.5</v>
      </c>
      <c r="J151" s="163">
        <v>3.0599999999999999E-2</v>
      </c>
      <c r="K151" s="163">
        <v>0.57150000000000001</v>
      </c>
      <c r="L151" s="163">
        <v>0.09</v>
      </c>
      <c r="M151" s="163">
        <v>0.48</v>
      </c>
      <c r="N151" s="162">
        <v>0.02</v>
      </c>
      <c r="O151" s="162">
        <v>0.45</v>
      </c>
      <c r="P151" s="162">
        <v>7.0000000000000007E-2</v>
      </c>
      <c r="Q151" s="162">
        <v>0.27</v>
      </c>
      <c r="R151" s="66"/>
      <c r="S151" s="90"/>
      <c r="T151" s="90"/>
      <c r="U151" s="90"/>
      <c r="V151" s="90"/>
      <c r="W151" s="90"/>
      <c r="X151" s="90"/>
      <c r="Y151" s="90"/>
    </row>
    <row r="152" spans="1:25" ht="18.75" customHeight="1" x14ac:dyDescent="0.25">
      <c r="A152" s="42" t="s">
        <v>78</v>
      </c>
      <c r="B152" s="162">
        <v>0.82</v>
      </c>
      <c r="C152" s="162">
        <v>0.13</v>
      </c>
      <c r="D152" s="162">
        <v>0.76</v>
      </c>
      <c r="E152" s="162">
        <v>0.16</v>
      </c>
      <c r="F152" s="160" t="s">
        <v>23</v>
      </c>
      <c r="G152" s="160" t="s">
        <v>23</v>
      </c>
      <c r="H152" s="160" t="s">
        <v>23</v>
      </c>
      <c r="I152" s="160" t="s">
        <v>23</v>
      </c>
      <c r="J152" s="160" t="s">
        <v>23</v>
      </c>
      <c r="K152" s="160" t="s">
        <v>23</v>
      </c>
      <c r="L152" s="160" t="s">
        <v>23</v>
      </c>
      <c r="M152" s="160" t="s">
        <v>23</v>
      </c>
      <c r="N152" s="160" t="s">
        <v>23</v>
      </c>
      <c r="O152" s="160" t="s">
        <v>23</v>
      </c>
      <c r="P152" s="160" t="s">
        <v>23</v>
      </c>
      <c r="Q152" s="160" t="s">
        <v>23</v>
      </c>
      <c r="R152" s="66"/>
      <c r="S152" s="90"/>
      <c r="T152" s="90"/>
      <c r="U152" s="90"/>
      <c r="V152" s="90"/>
      <c r="W152" s="90"/>
      <c r="X152" s="90"/>
      <c r="Y152" s="90"/>
    </row>
    <row r="153" spans="1:25" ht="18.75" customHeight="1" x14ac:dyDescent="0.25">
      <c r="A153" s="42" t="s">
        <v>73</v>
      </c>
      <c r="B153" s="162">
        <v>0.15</v>
      </c>
      <c r="C153" s="162">
        <v>0.42</v>
      </c>
      <c r="D153" s="162">
        <v>0.14000000000000001</v>
      </c>
      <c r="E153" s="162">
        <v>0.44</v>
      </c>
      <c r="F153" s="163">
        <v>1</v>
      </c>
      <c r="G153" s="160" t="s">
        <v>23</v>
      </c>
      <c r="H153" s="163">
        <v>7.0000000000000007E-2</v>
      </c>
      <c r="I153" s="163">
        <v>0.55679999999999996</v>
      </c>
      <c r="J153" s="163">
        <v>1.26E-2</v>
      </c>
      <c r="K153" s="163">
        <v>0.49370000000000003</v>
      </c>
      <c r="L153" s="160">
        <v>1</v>
      </c>
      <c r="M153" s="160" t="s">
        <v>23</v>
      </c>
      <c r="N153" s="162">
        <v>0.06</v>
      </c>
      <c r="O153" s="162">
        <v>0.46</v>
      </c>
      <c r="P153" s="162">
        <v>0.05</v>
      </c>
      <c r="Q153" s="162">
        <v>0.28000000000000003</v>
      </c>
      <c r="R153" s="66"/>
      <c r="S153" s="90"/>
      <c r="T153" s="90"/>
      <c r="U153" s="90"/>
      <c r="V153" s="90"/>
      <c r="W153" s="90"/>
      <c r="X153" s="90"/>
      <c r="Y153" s="90"/>
    </row>
    <row r="154" spans="1:25" ht="17.25" customHeight="1" x14ac:dyDescent="0.25">
      <c r="A154" s="42" t="s">
        <v>79</v>
      </c>
      <c r="B154" s="162">
        <v>0.85</v>
      </c>
      <c r="C154" s="162">
        <v>0.01</v>
      </c>
      <c r="D154" s="162">
        <v>0.44</v>
      </c>
      <c r="E154" s="162">
        <v>0.23</v>
      </c>
      <c r="F154" s="160" t="s">
        <v>23</v>
      </c>
      <c r="G154" s="160" t="s">
        <v>23</v>
      </c>
      <c r="H154" s="160" t="s">
        <v>23</v>
      </c>
      <c r="I154" s="160" t="s">
        <v>23</v>
      </c>
      <c r="J154" s="160" t="s">
        <v>23</v>
      </c>
      <c r="K154" s="160" t="s">
        <v>23</v>
      </c>
      <c r="L154" s="160" t="s">
        <v>23</v>
      </c>
      <c r="M154" s="160" t="s">
        <v>23</v>
      </c>
      <c r="N154" s="160" t="s">
        <v>23</v>
      </c>
      <c r="O154" s="160" t="s">
        <v>23</v>
      </c>
      <c r="P154" s="160" t="s">
        <v>23</v>
      </c>
      <c r="Q154" s="160" t="s">
        <v>23</v>
      </c>
      <c r="R154" s="66"/>
      <c r="S154" s="90"/>
      <c r="T154" s="90"/>
      <c r="U154" s="90"/>
      <c r="V154" s="90"/>
      <c r="W154" s="90"/>
      <c r="X154" s="90"/>
      <c r="Y154" s="90"/>
    </row>
    <row r="155" spans="1:25" ht="19.5" customHeight="1" x14ac:dyDescent="0.25">
      <c r="A155" s="42" t="s">
        <v>80</v>
      </c>
      <c r="B155" s="162">
        <v>1</v>
      </c>
      <c r="C155" s="162">
        <v>0</v>
      </c>
      <c r="D155" s="162">
        <v>1</v>
      </c>
      <c r="E155" s="162">
        <v>0</v>
      </c>
      <c r="F155" s="160" t="s">
        <v>23</v>
      </c>
      <c r="G155" s="160" t="s">
        <v>23</v>
      </c>
      <c r="H155" s="160" t="s">
        <v>23</v>
      </c>
      <c r="I155" s="160" t="s">
        <v>23</v>
      </c>
      <c r="J155" s="160" t="s">
        <v>23</v>
      </c>
      <c r="K155" s="160" t="s">
        <v>23</v>
      </c>
      <c r="L155" s="160" t="s">
        <v>23</v>
      </c>
      <c r="M155" s="160" t="s">
        <v>23</v>
      </c>
      <c r="N155" s="160" t="s">
        <v>23</v>
      </c>
      <c r="O155" s="160" t="s">
        <v>23</v>
      </c>
      <c r="P155" s="160" t="s">
        <v>23</v>
      </c>
      <c r="Q155" s="160" t="s">
        <v>23</v>
      </c>
      <c r="R155" s="66"/>
      <c r="S155" s="90"/>
      <c r="T155" s="90"/>
      <c r="U155" s="90"/>
      <c r="V155" s="90"/>
      <c r="W155" s="90"/>
      <c r="X155" s="90"/>
      <c r="Y155" s="90"/>
    </row>
    <row r="156" spans="1:25" ht="18" customHeight="1" x14ac:dyDescent="0.25">
      <c r="A156" s="42" t="s">
        <v>84</v>
      </c>
      <c r="B156" s="129" t="s">
        <v>23</v>
      </c>
      <c r="C156" s="129" t="s">
        <v>23</v>
      </c>
      <c r="D156" s="129" t="s">
        <v>23</v>
      </c>
      <c r="E156" s="129" t="s">
        <v>23</v>
      </c>
      <c r="F156" s="160" t="s">
        <v>23</v>
      </c>
      <c r="G156" s="160" t="s">
        <v>23</v>
      </c>
      <c r="H156" s="160" t="s">
        <v>23</v>
      </c>
      <c r="I156" s="160" t="s">
        <v>23</v>
      </c>
      <c r="J156" s="160" t="s">
        <v>23</v>
      </c>
      <c r="K156" s="160" t="s">
        <v>23</v>
      </c>
      <c r="L156" s="160" t="s">
        <v>23</v>
      </c>
      <c r="M156" s="160" t="s">
        <v>23</v>
      </c>
      <c r="N156" s="160" t="s">
        <v>23</v>
      </c>
      <c r="O156" s="160" t="s">
        <v>23</v>
      </c>
      <c r="P156" s="160" t="s">
        <v>23</v>
      </c>
      <c r="Q156" s="160" t="s">
        <v>23</v>
      </c>
      <c r="R156" s="66"/>
      <c r="S156" s="90"/>
      <c r="T156" s="90"/>
      <c r="U156" s="90"/>
      <c r="V156" s="90"/>
      <c r="W156" s="90"/>
      <c r="X156" s="90"/>
      <c r="Y156" s="90"/>
    </row>
    <row r="157" spans="1:25" ht="31.5" x14ac:dyDescent="0.25">
      <c r="A157" s="48" t="s">
        <v>293</v>
      </c>
      <c r="B157" s="162">
        <v>0.6</v>
      </c>
      <c r="C157" s="161">
        <v>5.7000000000000002E-2</v>
      </c>
      <c r="D157" s="162">
        <v>0.67</v>
      </c>
      <c r="E157" s="162">
        <v>9.4E-2</v>
      </c>
      <c r="F157" s="163">
        <v>0.3</v>
      </c>
      <c r="G157" s="163">
        <v>0.19</v>
      </c>
      <c r="H157" s="163">
        <v>0.33</v>
      </c>
      <c r="I157" s="163">
        <v>0.09</v>
      </c>
      <c r="J157" s="163">
        <v>0.31</v>
      </c>
      <c r="K157" s="163">
        <v>0.11</v>
      </c>
      <c r="L157" s="163">
        <v>0.3</v>
      </c>
      <c r="M157" s="163">
        <v>0.19</v>
      </c>
      <c r="N157" s="129" t="s">
        <v>23</v>
      </c>
      <c r="O157" s="129" t="s">
        <v>23</v>
      </c>
      <c r="P157" s="129" t="s">
        <v>23</v>
      </c>
      <c r="Q157" s="129" t="s">
        <v>23</v>
      </c>
      <c r="R157" s="66"/>
      <c r="S157" s="90"/>
      <c r="T157" s="90"/>
      <c r="U157" s="90"/>
      <c r="V157" s="90"/>
      <c r="W157" s="90"/>
      <c r="X157" s="90"/>
      <c r="Y157" s="90"/>
    </row>
    <row r="158" spans="1:25" ht="18" customHeight="1" x14ac:dyDescent="0.25">
      <c r="A158" s="48" t="s">
        <v>294</v>
      </c>
      <c r="B158" s="162">
        <v>0.18</v>
      </c>
      <c r="C158" s="162">
        <v>0.09</v>
      </c>
      <c r="D158" s="162">
        <v>0.17</v>
      </c>
      <c r="E158" s="162">
        <v>0.35</v>
      </c>
      <c r="F158" s="163">
        <v>0.23</v>
      </c>
      <c r="G158" s="163">
        <v>0.33</v>
      </c>
      <c r="H158" s="163">
        <v>7.0000000000000007E-2</v>
      </c>
      <c r="I158" s="163">
        <v>0.28000000000000003</v>
      </c>
      <c r="J158" s="163">
        <v>0.1583</v>
      </c>
      <c r="K158" s="163">
        <v>0.28999999999999998</v>
      </c>
      <c r="L158" s="163">
        <v>0.23</v>
      </c>
      <c r="M158" s="163">
        <v>0.33</v>
      </c>
      <c r="N158" s="162">
        <v>0.26</v>
      </c>
      <c r="O158" s="162">
        <v>0.37</v>
      </c>
      <c r="P158" s="162">
        <v>0.22</v>
      </c>
      <c r="Q158" s="162">
        <v>0.26</v>
      </c>
      <c r="R158" s="66"/>
      <c r="S158" s="90"/>
      <c r="T158" s="90"/>
      <c r="U158" s="90"/>
      <c r="V158" s="90"/>
      <c r="W158" s="90"/>
      <c r="X158" s="90"/>
      <c r="Y158" s="90"/>
    </row>
    <row r="159" spans="1:25" ht="18" customHeight="1" x14ac:dyDescent="0.25">
      <c r="A159" s="42" t="s">
        <v>295</v>
      </c>
      <c r="B159" s="162">
        <v>0.71</v>
      </c>
      <c r="C159" s="162">
        <v>0.13</v>
      </c>
      <c r="D159" s="162">
        <v>0.76</v>
      </c>
      <c r="E159" s="162">
        <v>7.0000000000000007E-2</v>
      </c>
      <c r="F159" s="163">
        <v>1</v>
      </c>
      <c r="G159" s="163">
        <v>0.08</v>
      </c>
      <c r="H159" s="163">
        <v>0.34</v>
      </c>
      <c r="I159" s="163">
        <v>0.09</v>
      </c>
      <c r="J159" s="163">
        <v>0.3448</v>
      </c>
      <c r="K159" s="163">
        <v>0.30270000000000002</v>
      </c>
      <c r="L159" s="163">
        <v>1</v>
      </c>
      <c r="M159" s="163">
        <v>0.08</v>
      </c>
      <c r="N159" s="162">
        <v>0.4</v>
      </c>
      <c r="O159" s="162">
        <v>0.26</v>
      </c>
      <c r="P159" s="162">
        <v>0.24</v>
      </c>
      <c r="Q159" s="162">
        <v>0.22</v>
      </c>
      <c r="R159" s="66"/>
      <c r="S159" s="90"/>
      <c r="T159" s="90"/>
      <c r="U159" s="90"/>
      <c r="V159" s="90"/>
      <c r="W159" s="90"/>
      <c r="X159" s="90"/>
      <c r="Y159" s="90"/>
    </row>
    <row r="160" spans="1:25" ht="17.25" customHeight="1" x14ac:dyDescent="0.25">
      <c r="A160" s="42" t="s">
        <v>277</v>
      </c>
      <c r="B160" s="162">
        <v>0.68</v>
      </c>
      <c r="C160" s="162">
        <v>0.05</v>
      </c>
      <c r="D160" s="162">
        <v>0.55000000000000004</v>
      </c>
      <c r="E160" s="162">
        <v>0.2</v>
      </c>
      <c r="F160" s="163">
        <v>0.17</v>
      </c>
      <c r="G160" s="163">
        <v>0.3</v>
      </c>
      <c r="H160" s="163">
        <v>0.1</v>
      </c>
      <c r="I160" s="163">
        <v>0.27</v>
      </c>
      <c r="J160" s="163">
        <v>0.3896</v>
      </c>
      <c r="K160" s="163">
        <v>0.54490000000000005</v>
      </c>
      <c r="L160" s="163">
        <v>0.17</v>
      </c>
      <c r="M160" s="163">
        <v>0.3</v>
      </c>
      <c r="N160" s="162">
        <v>0.35</v>
      </c>
      <c r="O160" s="162">
        <v>0.44</v>
      </c>
      <c r="P160" s="162">
        <v>0.35</v>
      </c>
      <c r="Q160" s="162">
        <v>0.28999999999999998</v>
      </c>
      <c r="R160" s="66"/>
      <c r="S160" s="90"/>
      <c r="T160" s="90"/>
      <c r="U160" s="90"/>
      <c r="V160" s="90"/>
      <c r="W160" s="90"/>
      <c r="X160" s="90"/>
      <c r="Y160" s="90"/>
    </row>
    <row r="162" spans="2:9" ht="15.75" x14ac:dyDescent="0.25">
      <c r="B162" s="113"/>
      <c r="C162" s="113"/>
      <c r="D162" s="113"/>
      <c r="E162" s="113"/>
      <c r="F162" s="113"/>
      <c r="G162" s="113" t="s">
        <v>188</v>
      </c>
      <c r="H162" s="113"/>
      <c r="I162" s="113"/>
    </row>
    <row r="163" spans="2:9" ht="15.75" x14ac:dyDescent="0.25">
      <c r="B163" s="113"/>
      <c r="C163" s="113"/>
      <c r="D163" s="113"/>
      <c r="E163" s="113"/>
      <c r="F163" s="113"/>
      <c r="G163" s="113"/>
      <c r="H163" s="113"/>
      <c r="I163" s="114"/>
    </row>
    <row r="164" spans="2:9" ht="15.75" x14ac:dyDescent="0.25">
      <c r="B164" s="113"/>
      <c r="C164" s="113"/>
      <c r="D164" s="113"/>
      <c r="E164" s="113"/>
      <c r="F164" s="113"/>
      <c r="G164" s="113"/>
      <c r="H164" s="113"/>
      <c r="I164" s="113"/>
    </row>
    <row r="165" spans="2:9" ht="16.5" thickBot="1" x14ac:dyDescent="0.3">
      <c r="B165" s="113"/>
      <c r="C165" s="113"/>
      <c r="D165" s="115"/>
      <c r="E165" s="115"/>
      <c r="F165" s="115"/>
      <c r="G165" s="115"/>
      <c r="H165" s="115"/>
      <c r="I165" s="113"/>
    </row>
    <row r="166" spans="2:9" ht="15.75" x14ac:dyDescent="0.25">
      <c r="B166" s="219" t="s">
        <v>116</v>
      </c>
      <c r="C166" s="219"/>
      <c r="D166" s="219"/>
      <c r="E166" s="219"/>
      <c r="F166" s="219"/>
      <c r="G166" s="219"/>
      <c r="H166" s="219"/>
      <c r="I166" s="219"/>
    </row>
    <row r="167" spans="2:9" ht="15.75" x14ac:dyDescent="0.25">
      <c r="B167" s="219" t="s">
        <v>117</v>
      </c>
      <c r="C167" s="219"/>
      <c r="D167" s="219"/>
      <c r="E167" s="219"/>
      <c r="F167" s="219"/>
      <c r="G167" s="219"/>
      <c r="H167" s="219"/>
      <c r="I167" s="219"/>
    </row>
    <row r="168" spans="2:9" ht="15.75" x14ac:dyDescent="0.25">
      <c r="B168" s="219" t="s">
        <v>118</v>
      </c>
      <c r="C168" s="219"/>
      <c r="D168" s="219"/>
      <c r="E168" s="219"/>
      <c r="F168" s="219"/>
      <c r="G168" s="219"/>
      <c r="H168" s="219"/>
      <c r="I168" s="219"/>
    </row>
  </sheetData>
  <mergeCells count="1395">
    <mergeCell ref="B166:I166"/>
    <mergeCell ref="B167:I167"/>
    <mergeCell ref="B168:I168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V124:W124"/>
    <mergeCell ref="V125:W125"/>
    <mergeCell ref="J124:K124"/>
    <mergeCell ref="J125:K125"/>
    <mergeCell ref="L124:M124"/>
    <mergeCell ref="L125:M125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96:C96"/>
    <mergeCell ref="B97:C97"/>
    <mergeCell ref="B98:C98"/>
    <mergeCell ref="B101:C101"/>
    <mergeCell ref="B102:C102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5:E115"/>
    <mergeCell ref="D116:E116"/>
    <mergeCell ref="D117:E117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P25:Q25"/>
    <mergeCell ref="P26:Q26"/>
    <mergeCell ref="P27:Q27"/>
    <mergeCell ref="P28:Q28"/>
    <mergeCell ref="P29:Q29"/>
    <mergeCell ref="P20:Q20"/>
    <mergeCell ref="P21:Q2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L120:M120"/>
    <mergeCell ref="L121:M121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L115:M115"/>
    <mergeCell ref="L116:M116"/>
    <mergeCell ref="L118:M118"/>
    <mergeCell ref="L119:M119"/>
    <mergeCell ref="L110:M110"/>
    <mergeCell ref="L111:M111"/>
    <mergeCell ref="L112:M112"/>
    <mergeCell ref="P143:Q143"/>
    <mergeCell ref="P144:Q144"/>
    <mergeCell ref="P145:Q145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  <mergeCell ref="A4:Y4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T140:U140"/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P142:Q142"/>
  </mergeCells>
  <pageMargins left="0.511811024" right="0.511811024" top="0.78740157499999996" bottom="0.78740157499999996" header="0.31496062000000002" footer="0.31496062000000002"/>
  <pageSetup paperSize="9" scale="32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31b083c15f0758407d8bf6d5ea3af4eb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64e2bf45cb352c2f3a0383ca713f17e6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9F46EA-4EAD-4153-BA51-ED5DA44AD0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D5104-F540-4926-869F-E13A0FA45DC9}">
  <ds:schemaRefs>
    <ds:schemaRef ds:uri="http://schemas.microsoft.com/office/2006/metadata/properties"/>
    <ds:schemaRef ds:uri="7d07ea07-c772-45fb-8566-4c8976260eda"/>
    <ds:schemaRef ds:uri="http://schemas.microsoft.com/office/2006/documentManagement/types"/>
    <ds:schemaRef ds:uri="http://www.w3.org/XML/1998/namespace"/>
    <ds:schemaRef ds:uri="http://purl.org/dc/dcmitype/"/>
    <ds:schemaRef ds:uri="c89db878-fa80-4a05-9395-86cde86b9cec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Produção 2025</vt:lpstr>
      <vt:lpstr>Indicadores de Desempenho</vt:lpstr>
      <vt:lpstr>Indicadores de Efetividade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2026-03-04T18:35:32Z</cp:lastPrinted>
  <dcterms:created xsi:type="dcterms:W3CDTF">2025-01-24T12:50:00Z</dcterms:created>
  <dcterms:modified xsi:type="dcterms:W3CDTF">2026-03-04T20:01:14Z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