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\\figado\2024\Financeiro\PRESTACAO DE CONTAS EINSTEIN\13 - PORTAL TRANSPARENCIA\FINANCEIRO FLUXO DE CAIXA - BIA\2025\03-2025\"/>
    </mc:Choice>
  </mc:AlternateContent>
  <xr:revisionPtr revIDLastSave="0" documentId="8_{7DF04DE8-D238-4901-848F-2E00F949C134}" xr6:coauthVersionLast="47" xr6:coauthVersionMax="47" xr10:uidLastSave="{00000000-0000-0000-0000-000000000000}"/>
  <bookViews>
    <workbookView xWindow="20370" yWindow="-5790" windowWidth="29040" windowHeight="15720" tabRatio="500" xr2:uid="{00000000-000D-0000-FFFF-FFFF00000000}"/>
  </bookViews>
  <sheets>
    <sheet name="Maio - 2025" sheetId="1" r:id="rId1"/>
  </sheets>
  <definedNames>
    <definedName name="_xlnm.Print_Area" localSheetId="0">'Maio - 2025'!$A$1:$B$150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4" i="1" l="1"/>
  <c r="B132" i="1"/>
  <c r="B81" i="1"/>
  <c r="B113" i="1"/>
  <c r="B119" i="1"/>
  <c r="B98" i="1"/>
  <c r="B122" i="1"/>
  <c r="B49" i="1"/>
  <c r="B73" i="1"/>
  <c r="B72" i="1"/>
  <c r="B37" i="1"/>
  <c r="B44" i="1"/>
  <c r="B28" i="1"/>
  <c r="B128" i="1"/>
  <c r="B22" i="1"/>
  <c r="B34" i="1" s="1"/>
  <c r="B20" i="1"/>
  <c r="B121" i="1"/>
  <c r="B42" i="1" l="1"/>
  <c r="B77" i="1" l="1"/>
  <c r="B108" i="1" l="1"/>
  <c r="B76" i="1" s="1"/>
  <c r="B59" i="1"/>
  <c r="B56" i="1" l="1"/>
  <c r="B61" i="1" l="1"/>
  <c r="B55" i="1"/>
  <c r="B66" i="1" l="1"/>
  <c r="B116" i="1" l="1"/>
  <c r="B40" i="1" l="1"/>
  <c r="B36" i="1" s="1"/>
  <c r="B53" i="1" l="1"/>
  <c r="B69" i="1"/>
  <c r="B71" i="1" s="1"/>
  <c r="B74" i="1" s="1"/>
  <c r="B65" i="1" l="1"/>
  <c r="B63" i="1" l="1"/>
  <c r="C63" i="1" s="1"/>
  <c r="B105" i="1" l="1"/>
  <c r="B100" i="1" s="1"/>
</calcChain>
</file>

<file path=xl/sharedStrings.xml><?xml version="1.0" encoding="utf-8"?>
<sst xmlns="http://schemas.openxmlformats.org/spreadsheetml/2006/main" count="127" uniqueCount="127">
  <si>
    <t>Relatório Mensal Comparativo de Recursos Recebidos, Gastos e Devolvidos ao Poder Público</t>
  </si>
  <si>
    <t>Metodologia de Avaliação da Transparência Ativa e Passiva - Organizações sem fins lucrativos que recebem recursos públicos e seus respectivos órgãos supervisores  - CGE/TCE- 2ª Edição -  2021 - Item  3.9/Financeiro</t>
  </si>
  <si>
    <t>NOME DO ÓRGÃO PÚBLICO/CONTRATANTE: SECRETARIA DE ESTADO DA SAÚDE - GOIAS</t>
  </si>
  <si>
    <t>CNPJ:  02.529.964/0001-57</t>
  </si>
  <si>
    <t>NOME DA ORGANIZAÇÃO SOCIAL/CONTRATADA: SOCIEDADE BENEF. ISRAELITA BRAS. HOSPITAL ALBERT EISNTEIN</t>
  </si>
  <si>
    <t>CNPJ: 60.765.823/0090-05</t>
  </si>
  <si>
    <t xml:space="preserve">NOME DA UNIDADE GERIDA: HOSPITAL ESTADUAL DE URGÊNCIAS DE GOIÁS - DR. VALDEMIRO CRUZ </t>
  </si>
  <si>
    <t xml:space="preserve">CNPJ: </t>
  </si>
  <si>
    <t xml:space="preserve">CONTRATO DE GESTÃO/ADITIVO Nº:   097/2024 SES/GO  - 1º Termo Aditivo do Termo de Colaboração           </t>
  </si>
  <si>
    <t>VIGÊNCIA DO CONTRATO DE GESTÃO:      INÍCIO 07/08/2024      E      TÉRMINO  04/12/2027</t>
  </si>
  <si>
    <t>PREVISÃO DE REPASSE MENSAL DO CONTRATO DE GESTÃO/ADITIVO - CUSTEIO :R$</t>
  </si>
  <si>
    <t>PREVISÃO DE REPASSE MENSAL DO CONTRATO DE GESTÃO/ADITIVO - INVESTIMENTO :R$</t>
  </si>
  <si>
    <t>Relatório Financeiro Mensal</t>
  </si>
  <si>
    <t>Competência: 05/2025</t>
  </si>
  <si>
    <t>Em Reais</t>
  </si>
  <si>
    <t xml:space="preserve">1. SALDO BANCÁRIO ANTERIOR  </t>
  </si>
  <si>
    <t>1.1 Caixa</t>
  </si>
  <si>
    <t xml:space="preserve">1.2 Banco conta movimento </t>
  </si>
  <si>
    <t>1.2.1 CEF AG. 0012 C/C 577620282-1 CUSTEIO</t>
  </si>
  <si>
    <t>1.2.2 SAFRA AG. 0115 C/C 256485-1</t>
  </si>
  <si>
    <t>1.2.3 BRADESCO AG. 2372 C/C 39068-2</t>
  </si>
  <si>
    <t>1.2.4 CEF AG. 0012 C/C 580134407-8 INVESTIMENTO</t>
  </si>
  <si>
    <t>1.2.5 CEF AG. 0012 C/C 580134418-3 RESCISÓRIO</t>
  </si>
  <si>
    <t xml:space="preserve">1.3 Aplicações financeiras  </t>
  </si>
  <si>
    <t>1.3.1 CEF AG. 0012 C/C 577620282-1 APL CUSTEIO</t>
  </si>
  <si>
    <t xml:space="preserve">1.3.2 SAFRA AG. 0115 C/C 256485-1 APLICAÇÃO </t>
  </si>
  <si>
    <t>1.3.3 CEF AG. 0012 C/C 580134418-3 FUNDO RESCISÓRIO</t>
  </si>
  <si>
    <t>1.3.4 CEF AG. 0012 C/C 580134407-8 INVESTIMENTO</t>
  </si>
  <si>
    <t>1.3.5 BRADESCO AG. 2372 C/C 39068-2 APL CUSTEIO</t>
  </si>
  <si>
    <t>SALDO ANTERIOR (1= 1 .1+ 1.2 + 1.3)</t>
  </si>
  <si>
    <t>2.ENTRADAS DE RECURSOS FINANCEIROS</t>
  </si>
  <si>
    <t>2.1 Repasse - CUSTEIO</t>
  </si>
  <si>
    <t>2.1.1 Repasse - CEF AG. 0012 C/C 577620282-1 CUSTEIO</t>
  </si>
  <si>
    <t>2.1.2 Repasse - Piso de Enfermagem</t>
  </si>
  <si>
    <t>2.2 Repasse - C/C - INVESTIMENTO</t>
  </si>
  <si>
    <t>2.2.1 Repasse - CEF AG. 0012 C/C 580134407-8</t>
  </si>
  <si>
    <t>2.3 Repasse -  C/C - RESCISÓRIO</t>
  </si>
  <si>
    <t>2.3.1 CEF AG. 0012 C/C 580134418-3 RESCISÓRIO</t>
  </si>
  <si>
    <t>2.4 RENDIMENTO SOBRE APLICAÇÕES FINANCEIRAS</t>
  </si>
  <si>
    <t xml:space="preserve">2.4.1 Rendimento sobre Aplicação Financeiras - BRADESCO AG. 2372 C/C 39068-2 - CUSTEIO </t>
  </si>
  <si>
    <t>2.4.1 Rendimento sobre Aplicação Financeiras - CEF AG. 0012 C/C 577620282-1 CUSTEIO</t>
  </si>
  <si>
    <t xml:space="preserve">2.4.3 Rendimento sobre Aplicação Financeiras - CEF AG. 0012  C/C 580134407-8 - INVESTIMENTO </t>
  </si>
  <si>
    <t>2.4.4 Rendimento sobre Aplicação Financeiras - SAFRA AG. 0115  C/C 256485-1 CUSTEIO</t>
  </si>
  <si>
    <t>2.5 Outras entradas: RECUPERAÇÃO DE DESPESAS</t>
  </si>
  <si>
    <t>2.6 Aporte para Caixa</t>
  </si>
  <si>
    <t>2.7 Devolução do Saldo de Caixa</t>
  </si>
  <si>
    <t xml:space="preserve">2.8 Reembolso de Despesas </t>
  </si>
  <si>
    <t>SUBTOTAL  DE ENTRADAS (2= 2.1+2.2+2.3+2.4+2.5+2.6+2.7)</t>
  </si>
  <si>
    <t>3. RESGATE APLICAÇÃO FINANCEIRA</t>
  </si>
  <si>
    <t>3.1 TOTAL RESGATE APLICAÇÃO FINANCEIRA CUSTEIO</t>
  </si>
  <si>
    <t>3.1.1 Resgate Aplicação - CEF AG. 0012 C/C 577620282-1 CUSTEIO</t>
  </si>
  <si>
    <t>3.1.2 Resgate Aplicação - SAFRA AG. 0115  C/C 256485-1 CUSTEIO</t>
  </si>
  <si>
    <t>3.2 TOTAL RESGATE APLICAÇÃO FINANCEIRA INVESTIMENTO</t>
  </si>
  <si>
    <t xml:space="preserve">3.2.1 Resgate Aplicação - CEF AG. 0012  C/C 580134407-8 - INVESTIMENTO </t>
  </si>
  <si>
    <t>TOTAL DOS RESGATES (3= 3.1 + 3.2.1)</t>
  </si>
  <si>
    <t>TOTAL DAS ENTRADAS (2+3)</t>
  </si>
  <si>
    <t xml:space="preserve">4. APLICAÇÃO FINANCEIRA </t>
  </si>
  <si>
    <t>4.1 TOTAL APLICAÇÃO FINANCEIRA - CUSTEIO</t>
  </si>
  <si>
    <t>4.1.1 Aplicação Financeira - BRADESCO AG. 2372 C/C 39068-2 - APLICAÇÃO</t>
  </si>
  <si>
    <t>4.1.2 Aplicação Financeira - CEF AG. 0012 C/C 577620282-1  - APLICAÇÃO</t>
  </si>
  <si>
    <t>4.2 TOTAL APLICAÇÃO FINANCEIRA- INVESTIMENTO</t>
  </si>
  <si>
    <t>4.2.1 Aplicação Financeira - CEF AG. 0012 C/C 580134407-8 INVESTIMENTO</t>
  </si>
  <si>
    <t>4.3 TOTAL DAS APLICAÇÕES FINANCEIRAS (4= 4.1+4.2.1)</t>
  </si>
  <si>
    <t>4.3.1 Entrada Conta Aplicação Financeira (+)</t>
  </si>
  <si>
    <t>4.3.2 Saida Conta Aplicação Financeira ref. Resgate em Conta  (-)</t>
  </si>
  <si>
    <t xml:space="preserve">Movimentação Financeira em Conta Aplicação </t>
  </si>
  <si>
    <t>5. SAÍDAS DE RECURSOS FINANCEIROS</t>
  </si>
  <si>
    <t>5.1 PAGAMENTOS REALIZADOS - CUSTEIO</t>
  </si>
  <si>
    <t>5.1.1 Pessoal</t>
  </si>
  <si>
    <t>5.1.2 Serviços</t>
  </si>
  <si>
    <t>5.1.3 Materiais e Insumos</t>
  </si>
  <si>
    <t>5.1.4 Tributos: Impostos,Taxas e Contribuições</t>
  </si>
  <si>
    <t>5.1.5 Outros Fornecedores</t>
  </si>
  <si>
    <t xml:space="preserve">5.1.6 Investimentos </t>
  </si>
  <si>
    <t>5.1.7 Encargos Sobre folha de Pagamento</t>
  </si>
  <si>
    <t>5.1.8 Encargos Sobre Rescisão Trabalhista</t>
  </si>
  <si>
    <t>5.1.9 Outros: Recibo de Pagamento a Autônomo</t>
  </si>
  <si>
    <t>5.1.10 Concessionárias (Água, Luz e telefonia)</t>
  </si>
  <si>
    <t>5.1.11 Rescisões trabalhistas</t>
  </si>
  <si>
    <t>5.1.12 Diárias</t>
  </si>
  <si>
    <t>5.1.13 Pensão Alimenticia</t>
  </si>
  <si>
    <t>5.1.14 Adiantamento</t>
  </si>
  <si>
    <t>5.1.15 Despesas com Viagens</t>
  </si>
  <si>
    <t>5.1.16 Despesas com Vale Transporte</t>
  </si>
  <si>
    <t>5.1.17 Despesas Bancárias</t>
  </si>
  <si>
    <t>5.1.18 Custas Processuais</t>
  </si>
  <si>
    <t xml:space="preserve">5.1.19 Reembolso de Despesas (-) </t>
  </si>
  <si>
    <t xml:space="preserve">5.1.20 Reembolso de Rateio (-) </t>
  </si>
  <si>
    <t>TOTAL DE PAGAMENTOS - CUSTEIO (5= SOMA 5.1.1 á 5.2.4)</t>
  </si>
  <si>
    <t>6. TRANSFERÊNCIAS</t>
  </si>
  <si>
    <t>6.1 Transferências para Conta Aplicação</t>
  </si>
  <si>
    <t>6.2. Aporte para Caixa (-)</t>
  </si>
  <si>
    <t>6.3. Devolução do Saldo de Caixa (-)</t>
  </si>
  <si>
    <t>6.4. Bloqueio Judicial (-)</t>
  </si>
  <si>
    <t>TOTAL TRANSFERÊNCIAS (6=6.1+6.2+6.3)</t>
  </si>
  <si>
    <t>7. PAGAMENTOS REALIZADOS - INVESTIMENTOS</t>
  </si>
  <si>
    <t>7.1 Aquisições de Bens (equipamentos, mobiliários,etc)</t>
  </si>
  <si>
    <t>7.2 Aquisições de Bens Imobilizados</t>
  </si>
  <si>
    <t>7.3 Aquisições Direito de Uso de Software</t>
  </si>
  <si>
    <t>7.4 Outros</t>
  </si>
  <si>
    <t>TOTAL DE PAGAMENTOS - INVESTIMENTO (7= 7.1 + 7.2 + 7.3 + 7.4)</t>
  </si>
  <si>
    <t>8.VALORES DEVOLVIDOS À CONTRATANTE</t>
  </si>
  <si>
    <t xml:space="preserve">8.1 Valores Devolvidos à Contratante - CUSTEIO </t>
  </si>
  <si>
    <t>8.2 Valores Devolvidos à Contratante - INVESTIMENTO</t>
  </si>
  <si>
    <t>TOTAL VALORES DEVOLVIDOS (8= 8.1 + 8.2)</t>
  </si>
  <si>
    <t>9.SALDO BANCÁRIO FINAL EM 31/05/2025</t>
  </si>
  <si>
    <t xml:space="preserve">9.2 Banco conta movimento </t>
  </si>
  <si>
    <t>9.2.1 CEF AG. 0012 C/C 577620282-1 CUSTEIO</t>
  </si>
  <si>
    <t xml:space="preserve">9.2.2 CEF  CEF AG. 0012 C/C 580134407-8 INVESTIMENTO </t>
  </si>
  <si>
    <t xml:space="preserve">9.2.3 SAFRA AG. 0115 C/C 256485-1 CUSTEIO </t>
  </si>
  <si>
    <t>9.2.4 BRADESCO AG. 2372-8 C/C 39068-2 CUSTEIO</t>
  </si>
  <si>
    <t>9.2.5 CEF AG. 0012 C/C 580134418-3 - RESCISÓRIO</t>
  </si>
  <si>
    <t>9.3 Aplicações financeiras</t>
  </si>
  <si>
    <t>9.3.1 CEF AG. 0012 C/C 577620282-1 APL CUSTEIO</t>
  </si>
  <si>
    <t>9.3.2 CEF AG. 0012 C/C 580134407-8 INVESTIMENTO</t>
  </si>
  <si>
    <t xml:space="preserve">9.3.3 SAFRA AG. 0115 C/C 256485-1 APLICAÇÃO </t>
  </si>
  <si>
    <t xml:space="preserve">SALDO BANCÁRIO FINAL : 9= (1+2)-(4.2.3+5+6.2+6.3+6.4) </t>
  </si>
  <si>
    <t>Fonte: Extratos bancários e Balancete Contábil.</t>
  </si>
  <si>
    <t>10.INFORMAÇÕES COMPLEMENTARES - GLOSAS</t>
  </si>
  <si>
    <t>10.1 Glosa - servidores cedidos</t>
  </si>
  <si>
    <t>10.2 Glosa - não cumprimento das metas</t>
  </si>
  <si>
    <t>10.3 Glosa - outras (discriminar)</t>
  </si>
  <si>
    <t>TOTAL DAS GLOSAS</t>
  </si>
  <si>
    <t xml:space="preserve">11.Nota Explicativa:   </t>
  </si>
  <si>
    <t xml:space="preserve">Assinatura do Resposável pela Area financeira (obrigatória): </t>
  </si>
  <si>
    <t>Goiânia, 04 de Junho de 2025.</t>
  </si>
  <si>
    <t xml:space="preserve">Assinatura do Contador: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</si>
</sst>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* #,##0.00_-;\-* #,##0.00_-;_-* \-??_-;_-@_-"/>
  </numFmts>
  <fonts count="12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.5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CCCCFF"/>
      </patternFill>
    </fill>
    <fill>
      <patternFill patternType="solid">
        <fgColor theme="2" tint="-0.249977111117893"/>
        <bgColor rgb="FFF2F2F2"/>
      </patternFill>
    </fill>
    <fill>
      <patternFill patternType="solid">
        <fgColor rgb="FF7F7F7F"/>
        <bgColor rgb="FF666699"/>
      </patternFill>
    </fill>
    <fill>
      <patternFill patternType="solid">
        <fgColor theme="0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5" fillId="0" borderId="0" applyBorder="0" applyProtection="0"/>
    <xf numFmtId="44" fontId="5" fillId="0" borderId="0" applyFont="0" applyFill="0" applyBorder="0" applyAlignment="0" applyProtection="0"/>
  </cellStyleXfs>
  <cellXfs count="113">
    <xf numFmtId="0" fontId="0" fillId="0" borderId="0" xfId="0"/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top"/>
    </xf>
    <xf numFmtId="0" fontId="3" fillId="0" borderId="0" xfId="0" applyFont="1"/>
    <xf numFmtId="0" fontId="3" fillId="6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10" borderId="1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left" vertical="center"/>
    </xf>
    <xf numFmtId="4" fontId="3" fillId="3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/>
    <xf numFmtId="17" fontId="3" fillId="2" borderId="1" xfId="0" applyNumberFormat="1" applyFont="1" applyFill="1" applyBorder="1" applyAlignment="1">
      <alignment vertical="center"/>
    </xf>
    <xf numFmtId="44" fontId="0" fillId="8" borderId="1" xfId="1" applyNumberFormat="1" applyFont="1" applyFill="1" applyBorder="1" applyAlignment="1" applyProtection="1">
      <alignment vertical="center"/>
    </xf>
    <xf numFmtId="44" fontId="0" fillId="0" borderId="1" xfId="1" applyNumberFormat="1" applyFont="1" applyBorder="1" applyAlignment="1" applyProtection="1">
      <alignment vertical="center"/>
    </xf>
    <xf numFmtId="44" fontId="3" fillId="2" borderId="1" xfId="1" applyNumberFormat="1" applyFont="1" applyFill="1" applyBorder="1" applyAlignment="1" applyProtection="1">
      <alignment vertical="center"/>
    </xf>
    <xf numFmtId="44" fontId="4" fillId="2" borderId="1" xfId="0" applyNumberFormat="1" applyFont="1" applyFill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7" fillId="11" borderId="1" xfId="0" applyNumberFormat="1" applyFont="1" applyFill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44" fontId="4" fillId="10" borderId="1" xfId="0" applyNumberFormat="1" applyFont="1" applyFill="1" applyBorder="1" applyAlignment="1">
      <alignment horizontal="right"/>
    </xf>
    <xf numFmtId="44" fontId="3" fillId="2" borderId="1" xfId="0" applyNumberFormat="1" applyFont="1" applyFill="1" applyBorder="1" applyAlignment="1">
      <alignment vertical="center"/>
    </xf>
    <xf numFmtId="44" fontId="1" fillId="2" borderId="1" xfId="0" applyNumberFormat="1" applyFont="1" applyFill="1" applyBorder="1" applyAlignment="1">
      <alignment vertical="center"/>
    </xf>
    <xf numFmtId="44" fontId="4" fillId="0" borderId="1" xfId="0" applyNumberFormat="1" applyFont="1" applyBorder="1" applyAlignment="1">
      <alignment vertical="center"/>
    </xf>
    <xf numFmtId="44" fontId="3" fillId="3" borderId="1" xfId="0" applyNumberFormat="1" applyFont="1" applyFill="1" applyBorder="1" applyAlignment="1">
      <alignment horizontal="left" vertical="center"/>
    </xf>
    <xf numFmtId="44" fontId="7" fillId="7" borderId="1" xfId="0" applyNumberFormat="1" applyFont="1" applyFill="1" applyBorder="1" applyAlignment="1">
      <alignment vertical="center"/>
    </xf>
    <xf numFmtId="44" fontId="3" fillId="4" borderId="1" xfId="0" applyNumberFormat="1" applyFont="1" applyFill="1" applyBorder="1" applyAlignment="1">
      <alignment vertical="center"/>
    </xf>
    <xf numFmtId="44" fontId="3" fillId="6" borderId="1" xfId="0" applyNumberFormat="1" applyFont="1" applyFill="1" applyBorder="1" applyAlignment="1">
      <alignment vertical="center"/>
    </xf>
    <xf numFmtId="44" fontId="3" fillId="4" borderId="1" xfId="1" applyNumberFormat="1" applyFont="1" applyFill="1" applyBorder="1" applyAlignment="1" applyProtection="1">
      <alignment vertical="center"/>
    </xf>
    <xf numFmtId="0" fontId="1" fillId="2" borderId="1" xfId="0" applyFont="1" applyFill="1" applyBorder="1"/>
    <xf numFmtId="4" fontId="1" fillId="2" borderId="1" xfId="0" applyNumberFormat="1" applyFont="1" applyFill="1" applyBorder="1" applyAlignment="1">
      <alignment horizontal="right"/>
    </xf>
    <xf numFmtId="0" fontId="0" fillId="0" borderId="0" xfId="0" applyAlignment="1">
      <alignment wrapText="1"/>
    </xf>
    <xf numFmtId="0" fontId="0" fillId="2" borderId="1" xfId="0" applyFill="1" applyBorder="1"/>
    <xf numFmtId="4" fontId="0" fillId="2" borderId="1" xfId="0" applyNumberFormat="1" applyFill="1" applyBorder="1" applyAlignment="1">
      <alignment horizontal="right"/>
    </xf>
    <xf numFmtId="4" fontId="3" fillId="2" borderId="1" xfId="0" applyNumberFormat="1" applyFont="1" applyFill="1" applyBorder="1" applyAlignment="1">
      <alignment vertical="center" shrinkToFit="1"/>
    </xf>
    <xf numFmtId="44" fontId="3" fillId="0" borderId="1" xfId="1" applyNumberFormat="1" applyFont="1" applyBorder="1" applyAlignment="1" applyProtection="1">
      <alignment vertical="center"/>
    </xf>
    <xf numFmtId="4" fontId="0" fillId="7" borderId="1" xfId="0" applyNumberFormat="1" applyFill="1" applyBorder="1" applyAlignment="1">
      <alignment vertical="center" shrinkToFit="1"/>
    </xf>
    <xf numFmtId="4" fontId="0" fillId="0" borderId="1" xfId="0" applyNumberFormat="1" applyBorder="1" applyAlignment="1">
      <alignment vertical="center" shrinkToFi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44" fontId="0" fillId="0" borderId="1" xfId="0" applyNumberFormat="1" applyBorder="1" applyAlignment="1">
      <alignment vertical="center"/>
    </xf>
    <xf numFmtId="44" fontId="4" fillId="4" borderId="1" xfId="0" applyNumberFormat="1" applyFont="1" applyFill="1" applyBorder="1" applyAlignment="1">
      <alignment vertical="center"/>
    </xf>
    <xf numFmtId="0" fontId="7" fillId="11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vertical="center"/>
    </xf>
    <xf numFmtId="44" fontId="4" fillId="9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0" xfId="0" applyFill="1"/>
    <xf numFmtId="0" fontId="0" fillId="8" borderId="1" xfId="0" applyFill="1" applyBorder="1" applyAlignment="1">
      <alignment vertical="center"/>
    </xf>
    <xf numFmtId="44" fontId="0" fillId="8" borderId="1" xfId="0" applyNumberForma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44" fontId="0" fillId="2" borderId="1" xfId="0" applyNumberFormat="1" applyFill="1" applyBorder="1" applyAlignment="1">
      <alignment vertical="center"/>
    </xf>
    <xf numFmtId="44" fontId="3" fillId="8" borderId="1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9" fillId="0" borderId="0" xfId="0" applyFont="1"/>
    <xf numFmtId="0" fontId="1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vertical="center"/>
    </xf>
    <xf numFmtId="44" fontId="3" fillId="7" borderId="1" xfId="0" applyNumberFormat="1" applyFont="1" applyFill="1" applyBorder="1" applyAlignment="1">
      <alignment vertical="center"/>
    </xf>
    <xf numFmtId="0" fontId="0" fillId="7" borderId="1" xfId="0" applyFill="1" applyBorder="1" applyAlignment="1">
      <alignment vertical="center"/>
    </xf>
    <xf numFmtId="44" fontId="1" fillId="7" borderId="1" xfId="0" applyNumberFormat="1" applyFont="1" applyFill="1" applyBorder="1" applyAlignment="1">
      <alignment vertical="center"/>
    </xf>
    <xf numFmtId="44" fontId="1" fillId="8" borderId="1" xfId="0" applyNumberFormat="1" applyFont="1" applyFill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44" fontId="4" fillId="8" borderId="1" xfId="0" applyNumberFormat="1" applyFont="1" applyFill="1" applyBorder="1" applyAlignment="1">
      <alignment vertical="center"/>
    </xf>
    <xf numFmtId="44" fontId="1" fillId="7" borderId="1" xfId="0" applyNumberFormat="1" applyFont="1" applyFill="1" applyBorder="1" applyAlignment="1">
      <alignment horizontal="right"/>
    </xf>
    <xf numFmtId="44" fontId="0" fillId="7" borderId="1" xfId="0" applyNumberFormat="1" applyFill="1" applyBorder="1" applyAlignment="1">
      <alignment vertical="center"/>
    </xf>
    <xf numFmtId="44" fontId="4" fillId="7" borderId="1" xfId="0" applyNumberFormat="1" applyFont="1" applyFill="1" applyBorder="1" applyAlignment="1">
      <alignment vertical="center"/>
    </xf>
    <xf numFmtId="44" fontId="0" fillId="8" borderId="1" xfId="0" applyNumberFormat="1" applyFill="1" applyBorder="1" applyAlignment="1">
      <alignment horizontal="right"/>
    </xf>
    <xf numFmtId="0" fontId="3" fillId="13" borderId="1" xfId="0" applyFont="1" applyFill="1" applyBorder="1" applyAlignment="1">
      <alignment vertical="center"/>
    </xf>
    <xf numFmtId="4" fontId="3" fillId="7" borderId="1" xfId="0" applyNumberFormat="1" applyFont="1" applyFill="1" applyBorder="1" applyAlignment="1">
      <alignment vertical="center" shrinkToFit="1"/>
    </xf>
    <xf numFmtId="44" fontId="3" fillId="13" borderId="1" xfId="1" applyNumberFormat="1" applyFont="1" applyFill="1" applyBorder="1" applyAlignment="1" applyProtection="1">
      <alignment vertical="center"/>
    </xf>
    <xf numFmtId="0" fontId="0" fillId="13" borderId="1" xfId="0" applyFill="1" applyBorder="1" applyAlignment="1">
      <alignment vertical="top"/>
    </xf>
    <xf numFmtId="44" fontId="0" fillId="8" borderId="1" xfId="2" applyFont="1" applyFill="1" applyBorder="1" applyAlignment="1" applyProtection="1">
      <alignment vertical="center"/>
    </xf>
    <xf numFmtId="44" fontId="0" fillId="0" borderId="1" xfId="2" applyFont="1" applyBorder="1"/>
    <xf numFmtId="4" fontId="1" fillId="8" borderId="1" xfId="0" applyNumberFormat="1" applyFont="1" applyFill="1" applyBorder="1" applyAlignment="1">
      <alignment horizontal="right"/>
    </xf>
    <xf numFmtId="44" fontId="3" fillId="8" borderId="1" xfId="0" applyNumberFormat="1" applyFont="1" applyFill="1" applyBorder="1" applyAlignment="1">
      <alignment vertical="center"/>
    </xf>
    <xf numFmtId="0" fontId="10" fillId="0" borderId="0" xfId="0" applyFont="1"/>
    <xf numFmtId="44" fontId="11" fillId="4" borderId="1" xfId="0" applyNumberFormat="1" applyFont="1" applyFill="1" applyBorder="1" applyAlignment="1">
      <alignment horizontal="right"/>
    </xf>
    <xf numFmtId="44" fontId="11" fillId="3" borderId="1" xfId="0" applyNumberFormat="1" applyFont="1" applyFill="1" applyBorder="1" applyAlignment="1">
      <alignment vertical="center"/>
    </xf>
    <xf numFmtId="44" fontId="0" fillId="2" borderId="9" xfId="0" applyNumberFormat="1" applyFill="1" applyBorder="1"/>
    <xf numFmtId="0" fontId="3" fillId="2" borderId="10" xfId="0" applyFont="1" applyFill="1" applyBorder="1" applyAlignment="1">
      <alignment vertical="center"/>
    </xf>
    <xf numFmtId="44" fontId="3" fillId="13" borderId="11" xfId="0" applyNumberFormat="1" applyFont="1" applyFill="1" applyBorder="1" applyAlignment="1">
      <alignment horizontal="right"/>
    </xf>
    <xf numFmtId="0" fontId="0" fillId="13" borderId="12" xfId="0" applyFill="1" applyBorder="1"/>
    <xf numFmtId="44" fontId="0" fillId="13" borderId="13" xfId="0" applyNumberFormat="1" applyFill="1" applyBorder="1" applyAlignment="1">
      <alignment horizontal="center"/>
    </xf>
    <xf numFmtId="0" fontId="3" fillId="5" borderId="11" xfId="0" applyFont="1" applyFill="1" applyBorder="1" applyAlignment="1">
      <alignment vertical="center"/>
    </xf>
    <xf numFmtId="44" fontId="3" fillId="5" borderId="11" xfId="1" applyNumberFormat="1" applyFont="1" applyFill="1" applyBorder="1" applyAlignment="1" applyProtection="1">
      <alignment vertical="center"/>
    </xf>
    <xf numFmtId="0" fontId="3" fillId="4" borderId="3" xfId="0" applyFont="1" applyFill="1" applyBorder="1" applyAlignment="1">
      <alignment vertical="top"/>
    </xf>
    <xf numFmtId="44" fontId="0" fillId="4" borderId="3" xfId="0" applyNumberFormat="1" applyFill="1" applyBorder="1" applyAlignment="1">
      <alignment vertical="top"/>
    </xf>
    <xf numFmtId="4" fontId="0" fillId="7" borderId="11" xfId="0" applyNumberFormat="1" applyFill="1" applyBorder="1" applyAlignment="1">
      <alignment vertical="center" shrinkToFit="1"/>
    </xf>
    <xf numFmtId="44" fontId="0" fillId="0" borderId="11" xfId="2" applyFont="1" applyFill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4" fontId="0" fillId="0" borderId="0" xfId="0" applyNumberFormat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8" fillId="12" borderId="4" xfId="0" applyFont="1" applyFill="1" applyBorder="1" applyAlignment="1">
      <alignment horizontal="center" vertical="center"/>
    </xf>
    <xf numFmtId="0" fontId="8" fillId="12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6" xfId="0" applyFont="1" applyFill="1" applyBorder="1" applyAlignment="1">
      <alignment horizontal="center" vertical="center"/>
    </xf>
    <xf numFmtId="0" fontId="8" fillId="12" borderId="7" xfId="0" applyFont="1" applyFill="1" applyBorder="1" applyAlignment="1">
      <alignment horizontal="center" vertical="center"/>
    </xf>
    <xf numFmtId="0" fontId="8" fillId="1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4" fontId="0" fillId="8" borderId="1" xfId="2" applyFont="1" applyFill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5030320</xdr:colOff>
      <xdr:row>0</xdr:row>
      <xdr:rowOff>9525</xdr:rowOff>
    </xdr:from>
    <xdr:to>
      <xdr:col>0</xdr:col>
      <xdr:colOff>7087719</xdr:colOff>
      <xdr:row>1</xdr:row>
      <xdr:rowOff>41609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72A9F6C3-DC20-494B-8DD8-3E13BCAC45DA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526"/>
        <a:stretch/>
      </xdr:blipFill>
      <xdr:spPr bwMode="auto">
        <a:xfrm>
          <a:off x="5030320" y="9525"/>
          <a:ext cx="2057399" cy="91790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7126943</xdr:colOff>
      <xdr:row>0</xdr:row>
      <xdr:rowOff>0</xdr:rowOff>
    </xdr:from>
    <xdr:to>
      <xdr:col>1</xdr:col>
      <xdr:colOff>2391160</xdr:colOff>
      <xdr:row>1</xdr:row>
      <xdr:rowOff>91592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BD98E999-8243-496A-BEF1-72563280CBA2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960"/>
        <a:stretch/>
      </xdr:blipFill>
      <xdr:spPr bwMode="auto">
        <a:xfrm>
          <a:off x="7126943" y="0"/>
          <a:ext cx="2495550" cy="9715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>
    <pageSetUpPr fitToPage="1"/>
  </sheetPr>
  <dimension ref="A1:E151"/>
  <sheetViews>
    <sheetView showGridLines="0" tabSelected="1" topLeftCell="A119" zoomScaleNormal="100" zoomScaleSheetLayoutView="100" zoomScalePageLayoutView="70" workbookViewId="0">
      <selection activeCell="B130" sqref="B123:B130"/>
    </sheetView>
  </sheetViews>
  <sheetFormatPr defaultColWidth="41.7109375" defaultRowHeight="15"/>
  <cols>
    <col min="1" max="1" width="108.42578125" customWidth="1"/>
    <col min="2" max="2" width="39.5703125" customWidth="1"/>
  </cols>
  <sheetData>
    <row r="1" spans="1:5" s="34" customFormat="1" ht="69.75" customHeight="1">
      <c r="A1" s="100"/>
      <c r="B1" s="100"/>
    </row>
    <row r="2" spans="1:5" s="34" customFormat="1" ht="15" customHeight="1">
      <c r="A2" s="105" t="s">
        <v>0</v>
      </c>
      <c r="B2" s="106"/>
    </row>
    <row r="3" spans="1:5" s="34" customFormat="1" ht="15" customHeight="1">
      <c r="A3" s="107"/>
      <c r="B3" s="108"/>
    </row>
    <row r="4" spans="1:5" s="34" customFormat="1" ht="15" customHeight="1">
      <c r="A4" s="109"/>
      <c r="B4" s="110"/>
    </row>
    <row r="5" spans="1:5" ht="23.25" customHeight="1">
      <c r="A5" s="101" t="s">
        <v>1</v>
      </c>
      <c r="B5" s="101"/>
      <c r="C5" s="55"/>
    </row>
    <row r="6" spans="1:5" ht="23.25" customHeight="1">
      <c r="A6" s="101"/>
      <c r="B6" s="101"/>
      <c r="C6" s="55"/>
    </row>
    <row r="7" spans="1:5">
      <c r="A7" s="103" t="s">
        <v>2</v>
      </c>
      <c r="B7" s="103"/>
    </row>
    <row r="8" spans="1:5">
      <c r="A8" s="42" t="s">
        <v>3</v>
      </c>
      <c r="B8" s="36"/>
    </row>
    <row r="9" spans="1:5">
      <c r="A9" s="104" t="s">
        <v>4</v>
      </c>
      <c r="B9" s="104"/>
    </row>
    <row r="10" spans="1:5">
      <c r="A10" s="32" t="s">
        <v>5</v>
      </c>
      <c r="B10" s="36"/>
    </row>
    <row r="11" spans="1:5">
      <c r="A11" s="104" t="s">
        <v>6</v>
      </c>
      <c r="B11" s="104"/>
    </row>
    <row r="12" spans="1:5">
      <c r="A12" s="35" t="s">
        <v>7</v>
      </c>
      <c r="B12" s="36"/>
    </row>
    <row r="13" spans="1:5">
      <c r="A13" s="35" t="s">
        <v>8</v>
      </c>
      <c r="B13" s="33"/>
    </row>
    <row r="14" spans="1:5">
      <c r="A14" s="35" t="s">
        <v>9</v>
      </c>
      <c r="B14" s="33"/>
    </row>
    <row r="15" spans="1:5" s="56" customFormat="1">
      <c r="A15" s="32" t="s">
        <v>10</v>
      </c>
      <c r="B15" s="78">
        <v>25051562.75</v>
      </c>
      <c r="C15"/>
      <c r="D15"/>
      <c r="E15"/>
    </row>
    <row r="16" spans="1:5" s="56" customFormat="1">
      <c r="A16" s="32" t="s">
        <v>11</v>
      </c>
      <c r="B16" s="33">
        <v>0</v>
      </c>
      <c r="C16"/>
      <c r="D16"/>
      <c r="E16"/>
    </row>
    <row r="17" spans="1:5" s="56" customFormat="1">
      <c r="A17" s="32"/>
      <c r="B17" s="33"/>
      <c r="C17"/>
      <c r="D17"/>
      <c r="E17"/>
    </row>
    <row r="18" spans="1:5" s="56" customFormat="1" ht="26.25">
      <c r="A18" s="111" t="s">
        <v>12</v>
      </c>
      <c r="B18" s="111"/>
      <c r="C18"/>
      <c r="D18"/>
      <c r="E18"/>
    </row>
    <row r="19" spans="1:5" ht="14.25" customHeight="1">
      <c r="A19" s="14" t="s">
        <v>13</v>
      </c>
      <c r="B19" s="15" t="s">
        <v>14</v>
      </c>
    </row>
    <row r="20" spans="1:5">
      <c r="A20" s="12" t="s">
        <v>15</v>
      </c>
      <c r="B20" s="13">
        <f>B21+B22+B28</f>
        <v>38941594.300000004</v>
      </c>
    </row>
    <row r="21" spans="1:5">
      <c r="A21" s="37" t="s">
        <v>16</v>
      </c>
      <c r="B21" s="38">
        <v>0</v>
      </c>
    </row>
    <row r="22" spans="1:5">
      <c r="A22" s="37" t="s">
        <v>17</v>
      </c>
      <c r="B22" s="38">
        <f>SUM(B23:B27)</f>
        <v>1204186.56</v>
      </c>
    </row>
    <row r="23" spans="1:5">
      <c r="A23" s="40" t="s">
        <v>18</v>
      </c>
      <c r="B23" s="16">
        <v>41049.47</v>
      </c>
    </row>
    <row r="24" spans="1:5">
      <c r="A24" s="40" t="s">
        <v>19</v>
      </c>
      <c r="B24" s="16">
        <v>220435.99</v>
      </c>
    </row>
    <row r="25" spans="1:5">
      <c r="A25" s="40" t="s">
        <v>20</v>
      </c>
      <c r="B25" s="16">
        <v>111281.79</v>
      </c>
    </row>
    <row r="26" spans="1:5">
      <c r="A26" s="40" t="s">
        <v>21</v>
      </c>
      <c r="B26" s="16">
        <v>778578.14</v>
      </c>
    </row>
    <row r="27" spans="1:5">
      <c r="A27" s="40" t="s">
        <v>22</v>
      </c>
      <c r="B27" s="16">
        <v>52841.17</v>
      </c>
    </row>
    <row r="28" spans="1:5">
      <c r="A28" s="37" t="s">
        <v>23</v>
      </c>
      <c r="B28" s="54">
        <f>SUM(B29:B33)</f>
        <v>37737407.740000002</v>
      </c>
    </row>
    <row r="29" spans="1:5">
      <c r="A29" s="39" t="s">
        <v>24</v>
      </c>
      <c r="B29" s="16">
        <v>7361300.2300000004</v>
      </c>
    </row>
    <row r="30" spans="1:5">
      <c r="A30" s="40" t="s">
        <v>25</v>
      </c>
      <c r="B30" s="16">
        <v>0</v>
      </c>
    </row>
    <row r="31" spans="1:5">
      <c r="A31" s="39" t="s">
        <v>26</v>
      </c>
      <c r="B31" s="16">
        <v>0</v>
      </c>
    </row>
    <row r="32" spans="1:5">
      <c r="A32" s="39" t="s">
        <v>27</v>
      </c>
      <c r="B32" s="16">
        <v>30376107.510000002</v>
      </c>
    </row>
    <row r="33" spans="1:5">
      <c r="A33" s="39" t="s">
        <v>28</v>
      </c>
      <c r="B33" s="16">
        <v>0</v>
      </c>
    </row>
    <row r="34" spans="1:5">
      <c r="A34" s="2" t="s">
        <v>29</v>
      </c>
      <c r="B34" s="18">
        <f>(B21+B22+B28)</f>
        <v>38941594.300000004</v>
      </c>
    </row>
    <row r="35" spans="1:5">
      <c r="A35" s="40"/>
      <c r="B35" s="17"/>
      <c r="C35" s="99"/>
    </row>
    <row r="36" spans="1:5">
      <c r="A36" s="1" t="s">
        <v>30</v>
      </c>
      <c r="B36" s="27">
        <f>B37+B40+B42+B44+B49+B51+B52</f>
        <v>37999272.68</v>
      </c>
    </row>
    <row r="37" spans="1:5">
      <c r="A37" s="41" t="s">
        <v>31</v>
      </c>
      <c r="B37" s="20">
        <f>SUM(B38:B39)</f>
        <v>34904877.229999997</v>
      </c>
    </row>
    <row r="38" spans="1:5">
      <c r="A38" s="40" t="s">
        <v>32</v>
      </c>
      <c r="B38" s="51">
        <v>34872478.939999998</v>
      </c>
    </row>
    <row r="39" spans="1:5">
      <c r="A39" s="40" t="s">
        <v>33</v>
      </c>
      <c r="B39" s="51">
        <v>32398.29</v>
      </c>
    </row>
    <row r="40" spans="1:5" ht="13.5" customHeight="1">
      <c r="A40" s="41" t="s">
        <v>34</v>
      </c>
      <c r="B40" s="79">
        <f>SUM(B41:B41)</f>
        <v>1863406.18</v>
      </c>
    </row>
    <row r="41" spans="1:5">
      <c r="A41" s="40" t="s">
        <v>35</v>
      </c>
      <c r="B41" s="51">
        <v>1863406.18</v>
      </c>
    </row>
    <row r="42" spans="1:5">
      <c r="A42" s="41" t="s">
        <v>36</v>
      </c>
      <c r="B42" s="79">
        <f>B43</f>
        <v>392939.52000000002</v>
      </c>
    </row>
    <row r="43" spans="1:5" s="80" customFormat="1">
      <c r="A43" s="40" t="s">
        <v>37</v>
      </c>
      <c r="B43" s="51">
        <v>392939.52000000002</v>
      </c>
      <c r="C43"/>
      <c r="D43"/>
      <c r="E43"/>
    </row>
    <row r="44" spans="1:5">
      <c r="A44" s="41" t="s">
        <v>38</v>
      </c>
      <c r="B44" s="79">
        <f>SUM(B45:B48)</f>
        <v>667814.65</v>
      </c>
      <c r="C44" s="99">
        <f>667814.65-B44</f>
        <v>0</v>
      </c>
    </row>
    <row r="45" spans="1:5">
      <c r="A45" s="42" t="s">
        <v>39</v>
      </c>
      <c r="B45" s="51">
        <v>240.26</v>
      </c>
    </row>
    <row r="46" spans="1:5">
      <c r="A46" s="42" t="s">
        <v>40</v>
      </c>
      <c r="B46" s="65">
        <v>308799.09000000003</v>
      </c>
      <c r="C46" s="99"/>
    </row>
    <row r="47" spans="1:5">
      <c r="A47" s="42" t="s">
        <v>41</v>
      </c>
      <c r="B47" s="65">
        <v>358775.3</v>
      </c>
    </row>
    <row r="48" spans="1:5">
      <c r="A48" s="42" t="s">
        <v>42</v>
      </c>
      <c r="B48" s="65">
        <v>0</v>
      </c>
    </row>
    <row r="49" spans="1:3">
      <c r="A49" s="5" t="s">
        <v>43</v>
      </c>
      <c r="B49" s="67">
        <f>9494.28+43811.22</f>
        <v>53305.5</v>
      </c>
    </row>
    <row r="50" spans="1:3">
      <c r="A50" s="5" t="s">
        <v>44</v>
      </c>
      <c r="B50" s="79">
        <v>0</v>
      </c>
    </row>
    <row r="51" spans="1:3">
      <c r="A51" s="5" t="s">
        <v>45</v>
      </c>
      <c r="B51" s="67">
        <v>0</v>
      </c>
    </row>
    <row r="52" spans="1:3">
      <c r="A52" s="5" t="s">
        <v>46</v>
      </c>
      <c r="B52" s="79">
        <v>116929.60000000001</v>
      </c>
    </row>
    <row r="53" spans="1:3">
      <c r="A53" s="3" t="s">
        <v>47</v>
      </c>
      <c r="B53" s="19">
        <f>SUM(B37+B40+B42+B44+B49+B50+B51+B52)</f>
        <v>37999272.68</v>
      </c>
    </row>
    <row r="54" spans="1:3">
      <c r="A54" s="3"/>
      <c r="B54" s="19"/>
    </row>
    <row r="55" spans="1:3">
      <c r="A55" s="4" t="s">
        <v>48</v>
      </c>
      <c r="B55" s="44">
        <f>SUM(B56+B59)</f>
        <v>27366873.07</v>
      </c>
      <c r="C55" s="99"/>
    </row>
    <row r="56" spans="1:3">
      <c r="A56" s="94" t="s">
        <v>49</v>
      </c>
      <c r="B56" s="26">
        <f>SUM(B57:B58)</f>
        <v>25689000</v>
      </c>
    </row>
    <row r="57" spans="1:3">
      <c r="A57" s="95" t="s">
        <v>50</v>
      </c>
      <c r="B57" s="51">
        <v>25689000</v>
      </c>
    </row>
    <row r="58" spans="1:3">
      <c r="A58" s="95" t="s">
        <v>51</v>
      </c>
      <c r="B58" s="43">
        <v>0</v>
      </c>
    </row>
    <row r="59" spans="1:3">
      <c r="A59" s="96" t="s">
        <v>52</v>
      </c>
      <c r="B59" s="38">
        <f>SUM(B60:B60)</f>
        <v>1677873.07</v>
      </c>
    </row>
    <row r="60" spans="1:3">
      <c r="A60" s="95" t="s">
        <v>53</v>
      </c>
      <c r="B60" s="43">
        <v>1677873.07</v>
      </c>
    </row>
    <row r="61" spans="1:3">
      <c r="A61" s="97" t="s">
        <v>54</v>
      </c>
      <c r="B61" s="20">
        <f>B56+B59</f>
        <v>27366873.07</v>
      </c>
    </row>
    <row r="62" spans="1:3">
      <c r="A62" s="97"/>
      <c r="B62" s="26"/>
    </row>
    <row r="63" spans="1:3">
      <c r="A63" s="45" t="s">
        <v>55</v>
      </c>
      <c r="B63" s="21">
        <f>(B53+B61)</f>
        <v>65366145.75</v>
      </c>
      <c r="C63" s="99">
        <f>65366145.75-B63</f>
        <v>0</v>
      </c>
    </row>
    <row r="64" spans="1:3">
      <c r="A64" s="46"/>
      <c r="B64" s="28"/>
    </row>
    <row r="65" spans="1:3">
      <c r="A65" s="6" t="s">
        <v>56</v>
      </c>
      <c r="B65" s="82">
        <f>B71</f>
        <v>37645686.909999996</v>
      </c>
    </row>
    <row r="66" spans="1:3">
      <c r="A66" s="10" t="s">
        <v>57</v>
      </c>
      <c r="B66" s="47">
        <f>B67+B68</f>
        <v>35092686.909999996</v>
      </c>
    </row>
    <row r="67" spans="1:3">
      <c r="A67" s="42" t="s">
        <v>58</v>
      </c>
      <c r="B67" s="22">
        <v>0</v>
      </c>
    </row>
    <row r="68" spans="1:3">
      <c r="A68" s="42" t="s">
        <v>59</v>
      </c>
      <c r="B68" s="77">
        <v>35092686.909999996</v>
      </c>
    </row>
    <row r="69" spans="1:3">
      <c r="A69" s="5" t="s">
        <v>60</v>
      </c>
      <c r="B69" s="24">
        <f>B70</f>
        <v>2553000</v>
      </c>
    </row>
    <row r="70" spans="1:3">
      <c r="A70" s="42" t="s">
        <v>61</v>
      </c>
      <c r="B70" s="76">
        <v>2553000</v>
      </c>
    </row>
    <row r="71" spans="1:3">
      <c r="A71" s="11" t="s">
        <v>62</v>
      </c>
      <c r="B71" s="23">
        <f>B66+B69</f>
        <v>37645686.909999996</v>
      </c>
    </row>
    <row r="72" spans="1:3">
      <c r="A72" s="48" t="s">
        <v>63</v>
      </c>
      <c r="B72" s="25">
        <f>B68+B70</f>
        <v>37645686.909999996</v>
      </c>
    </row>
    <row r="73" spans="1:3">
      <c r="A73" s="48" t="s">
        <v>64</v>
      </c>
      <c r="B73" s="25">
        <f>B57+B60</f>
        <v>27366873.07</v>
      </c>
    </row>
    <row r="74" spans="1:3">
      <c r="A74" s="3" t="s">
        <v>65</v>
      </c>
      <c r="B74" s="19">
        <f>B71-B61</f>
        <v>10278813.839999996</v>
      </c>
    </row>
    <row r="75" spans="1:3">
      <c r="A75" s="3"/>
      <c r="B75" s="19"/>
    </row>
    <row r="76" spans="1:3">
      <c r="A76" s="4" t="s">
        <v>66</v>
      </c>
      <c r="B76" s="81">
        <f>B77+B108</f>
        <v>27544385.759999998</v>
      </c>
      <c r="C76" s="99"/>
    </row>
    <row r="77" spans="1:3" ht="15.75" customHeight="1">
      <c r="A77" s="4" t="s">
        <v>67</v>
      </c>
      <c r="B77" s="29">
        <f>SUM(B78:B97)</f>
        <v>25778399.449999999</v>
      </c>
    </row>
    <row r="78" spans="1:3" ht="15.75" customHeight="1">
      <c r="A78" s="58" t="s">
        <v>68</v>
      </c>
      <c r="B78" s="43">
        <v>4678047.74</v>
      </c>
    </row>
    <row r="79" spans="1:3" ht="15.75" customHeight="1">
      <c r="A79" s="59" t="s">
        <v>69</v>
      </c>
      <c r="B79" s="43">
        <v>12357287.09</v>
      </c>
    </row>
    <row r="80" spans="1:3">
      <c r="A80" s="59" t="s">
        <v>70</v>
      </c>
      <c r="B80" s="43">
        <v>3531680.92</v>
      </c>
    </row>
    <row r="81" spans="1:5">
      <c r="A81" s="58" t="s">
        <v>71</v>
      </c>
      <c r="B81" s="43">
        <f>143514.05-10584.97</f>
        <v>132929.07999999999</v>
      </c>
    </row>
    <row r="82" spans="1:5">
      <c r="A82" s="58" t="s">
        <v>72</v>
      </c>
      <c r="B82" s="22">
        <v>0</v>
      </c>
    </row>
    <row r="83" spans="1:5">
      <c r="A83" s="58" t="s">
        <v>73</v>
      </c>
      <c r="B83" s="22">
        <v>0</v>
      </c>
    </row>
    <row r="84" spans="1:5" s="49" customFormat="1">
      <c r="A84" s="60" t="s">
        <v>74</v>
      </c>
      <c r="B84" s="43">
        <v>0</v>
      </c>
      <c r="C84"/>
      <c r="D84"/>
      <c r="E84"/>
    </row>
    <row r="85" spans="1:5" s="49" customFormat="1">
      <c r="A85" s="60" t="s">
        <v>75</v>
      </c>
      <c r="B85" s="43">
        <v>44656.15</v>
      </c>
      <c r="C85"/>
      <c r="D85"/>
      <c r="E85"/>
    </row>
    <row r="86" spans="1:5">
      <c r="A86" s="60" t="s">
        <v>76</v>
      </c>
      <c r="B86" s="43">
        <v>7271.88</v>
      </c>
    </row>
    <row r="87" spans="1:5">
      <c r="A87" s="60" t="s">
        <v>77</v>
      </c>
      <c r="B87" s="43">
        <v>551887.18000000005</v>
      </c>
    </row>
    <row r="88" spans="1:5">
      <c r="A88" s="60" t="s">
        <v>78</v>
      </c>
      <c r="B88" s="43">
        <v>178487.03</v>
      </c>
    </row>
    <row r="89" spans="1:5">
      <c r="A89" s="60" t="s">
        <v>79</v>
      </c>
      <c r="B89" s="43">
        <v>0</v>
      </c>
    </row>
    <row r="90" spans="1:5">
      <c r="A90" s="60" t="s">
        <v>80</v>
      </c>
      <c r="B90" s="43">
        <v>1566.66</v>
      </c>
    </row>
    <row r="91" spans="1:5">
      <c r="A91" s="60" t="s">
        <v>81</v>
      </c>
      <c r="B91" s="43">
        <v>6508.8</v>
      </c>
    </row>
    <row r="92" spans="1:5">
      <c r="A92" s="60" t="s">
        <v>82</v>
      </c>
      <c r="B92" s="43">
        <v>0</v>
      </c>
    </row>
    <row r="93" spans="1:5">
      <c r="A93" s="60" t="s">
        <v>83</v>
      </c>
      <c r="B93" s="43">
        <v>0</v>
      </c>
    </row>
    <row r="94" spans="1:5">
      <c r="A94" s="60" t="s">
        <v>84</v>
      </c>
      <c r="B94" s="43">
        <v>0</v>
      </c>
    </row>
    <row r="95" spans="1:5">
      <c r="A95" s="60" t="s">
        <v>85</v>
      </c>
      <c r="B95" s="43">
        <v>0</v>
      </c>
    </row>
    <row r="96" spans="1:5">
      <c r="A96" s="60" t="s">
        <v>86</v>
      </c>
      <c r="B96" s="43">
        <v>3865602.76</v>
      </c>
    </row>
    <row r="97" spans="1:5">
      <c r="A97" s="60" t="s">
        <v>87</v>
      </c>
      <c r="B97" s="43">
        <v>422474.16</v>
      </c>
    </row>
    <row r="98" spans="1:5">
      <c r="A98" s="61" t="s">
        <v>88</v>
      </c>
      <c r="B98" s="62">
        <f>SUM(B78:B97)</f>
        <v>25778399.449999999</v>
      </c>
      <c r="C98" s="99"/>
    </row>
    <row r="99" spans="1:5" hidden="1">
      <c r="A99" s="3"/>
      <c r="B99" s="19"/>
    </row>
    <row r="100" spans="1:5">
      <c r="A100" s="9" t="s">
        <v>89</v>
      </c>
      <c r="B100" s="30">
        <f>B105</f>
        <v>37645686.909999996</v>
      </c>
    </row>
    <row r="101" spans="1:5" s="8" customFormat="1">
      <c r="A101" s="50" t="s">
        <v>90</v>
      </c>
      <c r="B101" s="51">
        <v>37645686.909999996</v>
      </c>
      <c r="C101"/>
      <c r="D101"/>
      <c r="E101"/>
    </row>
    <row r="102" spans="1:5" s="8" customFormat="1">
      <c r="A102" s="63" t="s">
        <v>91</v>
      </c>
      <c r="B102" s="64">
        <v>0</v>
      </c>
      <c r="C102"/>
      <c r="D102"/>
      <c r="E102"/>
    </row>
    <row r="103" spans="1:5" s="8" customFormat="1">
      <c r="A103" s="63" t="s">
        <v>92</v>
      </c>
      <c r="B103" s="65">
        <v>0</v>
      </c>
      <c r="C103"/>
      <c r="D103"/>
      <c r="E103"/>
    </row>
    <row r="104" spans="1:5" s="8" customFormat="1">
      <c r="A104" s="52" t="s">
        <v>93</v>
      </c>
      <c r="B104" s="65">
        <v>0</v>
      </c>
      <c r="C104"/>
      <c r="D104"/>
      <c r="E104"/>
    </row>
    <row r="105" spans="1:5" s="8" customFormat="1">
      <c r="A105" s="66" t="s">
        <v>94</v>
      </c>
      <c r="B105" s="67">
        <f t="shared" ref="B105" si="0">B101+B102+B103+B104</f>
        <v>37645686.909999996</v>
      </c>
      <c r="C105"/>
      <c r="D105"/>
      <c r="E105"/>
    </row>
    <row r="106" spans="1:5" hidden="1">
      <c r="A106" s="66"/>
      <c r="B106" s="68"/>
    </row>
    <row r="107" spans="1:5" hidden="1">
      <c r="A107" s="5"/>
      <c r="B107" s="53"/>
    </row>
    <row r="108" spans="1:5">
      <c r="A108" s="4" t="s">
        <v>95</v>
      </c>
      <c r="B108" s="29">
        <f>B113</f>
        <v>1765986.31</v>
      </c>
      <c r="C108" s="99"/>
    </row>
    <row r="109" spans="1:5">
      <c r="A109" s="58" t="s">
        <v>96</v>
      </c>
      <c r="B109" s="51">
        <v>1575790.86</v>
      </c>
      <c r="C109" s="99"/>
    </row>
    <row r="110" spans="1:5">
      <c r="A110" s="98" t="s">
        <v>97</v>
      </c>
      <c r="B110" s="43">
        <v>0</v>
      </c>
    </row>
    <row r="111" spans="1:5">
      <c r="A111" s="60" t="s">
        <v>98</v>
      </c>
      <c r="B111" s="69">
        <v>18050</v>
      </c>
    </row>
    <row r="112" spans="1:5">
      <c r="A112" s="60" t="s">
        <v>99</v>
      </c>
      <c r="B112" s="69">
        <v>172145.45</v>
      </c>
    </row>
    <row r="113" spans="1:5">
      <c r="A113" s="66" t="s">
        <v>100</v>
      </c>
      <c r="B113" s="70">
        <f>B109+B110+B111+B112</f>
        <v>1765986.31</v>
      </c>
      <c r="C113" s="99"/>
    </row>
    <row r="114" spans="1:5" ht="14.25" hidden="1" customHeight="1">
      <c r="A114" s="66"/>
      <c r="B114" s="70"/>
    </row>
    <row r="115" spans="1:5" hidden="1">
      <c r="A115" s="66"/>
      <c r="B115" s="65"/>
    </row>
    <row r="116" spans="1:5">
      <c r="A116" s="6" t="s">
        <v>101</v>
      </c>
      <c r="B116" s="82">
        <f>B119</f>
        <v>0</v>
      </c>
    </row>
    <row r="117" spans="1:5">
      <c r="A117" s="98" t="s">
        <v>102</v>
      </c>
      <c r="B117" s="22">
        <v>0</v>
      </c>
    </row>
    <row r="118" spans="1:5">
      <c r="A118" s="58" t="s">
        <v>103</v>
      </c>
      <c r="B118" s="71">
        <v>0</v>
      </c>
    </row>
    <row r="119" spans="1:5">
      <c r="A119" s="72" t="s">
        <v>104</v>
      </c>
      <c r="B119" s="85">
        <f>B117+B118</f>
        <v>0</v>
      </c>
    </row>
    <row r="120" spans="1:5" s="49" customFormat="1">
      <c r="A120" s="84"/>
      <c r="B120" s="83"/>
      <c r="C120"/>
      <c r="D120"/>
      <c r="E120"/>
    </row>
    <row r="121" spans="1:5">
      <c r="A121" s="1" t="s">
        <v>105</v>
      </c>
      <c r="B121" s="30">
        <f>B122+B128</f>
        <v>49396481.219999962</v>
      </c>
    </row>
    <row r="122" spans="1:5">
      <c r="A122" s="73" t="s">
        <v>106</v>
      </c>
      <c r="B122" s="54">
        <f>SUM(B123:B127)</f>
        <v>712685.24999996449</v>
      </c>
    </row>
    <row r="123" spans="1:5">
      <c r="A123" s="39" t="s">
        <v>107</v>
      </c>
      <c r="B123" s="16">
        <v>232749.39999996501</v>
      </c>
    </row>
    <row r="124" spans="1:5">
      <c r="A124" s="39" t="s">
        <v>108</v>
      </c>
      <c r="B124" s="16">
        <v>868.97999999998103</v>
      </c>
    </row>
    <row r="125" spans="1:5">
      <c r="A125" s="39" t="s">
        <v>109</v>
      </c>
      <c r="B125" s="76">
        <v>137375.59</v>
      </c>
    </row>
    <row r="126" spans="1:5">
      <c r="A126" s="39" t="s">
        <v>110</v>
      </c>
      <c r="B126" s="76">
        <v>96758.489999999496</v>
      </c>
    </row>
    <row r="127" spans="1:5">
      <c r="A127" s="39" t="s">
        <v>111</v>
      </c>
      <c r="B127" s="76">
        <v>244932.79</v>
      </c>
    </row>
    <row r="128" spans="1:5">
      <c r="A128" s="73" t="s">
        <v>112</v>
      </c>
      <c r="B128" s="54">
        <f>SUM(B129:B131)</f>
        <v>48683795.969999999</v>
      </c>
    </row>
    <row r="129" spans="1:3">
      <c r="A129" s="39" t="s">
        <v>113</v>
      </c>
      <c r="B129" s="112">
        <v>17073786.23</v>
      </c>
    </row>
    <row r="130" spans="1:3">
      <c r="A130" s="39" t="s">
        <v>114</v>
      </c>
      <c r="B130" s="112">
        <v>31610009.739999998</v>
      </c>
    </row>
    <row r="131" spans="1:3">
      <c r="A131" s="92" t="s">
        <v>115</v>
      </c>
      <c r="B131" s="93">
        <v>0</v>
      </c>
    </row>
    <row r="132" spans="1:3">
      <c r="A132" s="88" t="s">
        <v>116</v>
      </c>
      <c r="B132" s="89">
        <f>(B34+B53)-(B76+B102+B103+B104+B119)</f>
        <v>49396481.220000006</v>
      </c>
      <c r="C132" s="99"/>
    </row>
    <row r="133" spans="1:3">
      <c r="A133" s="86" t="s">
        <v>117</v>
      </c>
      <c r="B133" s="87">
        <v>0</v>
      </c>
    </row>
    <row r="134" spans="1:3">
      <c r="A134" s="90" t="s">
        <v>118</v>
      </c>
      <c r="B134" s="91"/>
    </row>
    <row r="135" spans="1:3" hidden="1">
      <c r="A135" s="75" t="s">
        <v>119</v>
      </c>
      <c r="B135" s="74">
        <v>0</v>
      </c>
    </row>
    <row r="136" spans="1:3" hidden="1">
      <c r="A136" s="75" t="s">
        <v>120</v>
      </c>
      <c r="B136" s="74">
        <v>0</v>
      </c>
    </row>
    <row r="137" spans="1:3" hidden="1">
      <c r="A137" s="75" t="s">
        <v>121</v>
      </c>
      <c r="B137" s="74">
        <v>0</v>
      </c>
    </row>
    <row r="138" spans="1:3">
      <c r="A138" s="7" t="s">
        <v>122</v>
      </c>
      <c r="B138" s="31"/>
    </row>
    <row r="139" spans="1:3">
      <c r="A139" s="102" t="s">
        <v>123</v>
      </c>
    </row>
    <row r="140" spans="1:3">
      <c r="A140" s="102"/>
    </row>
    <row r="141" spans="1:3">
      <c r="A141" s="102"/>
      <c r="B141" s="99"/>
    </row>
    <row r="142" spans="1:3">
      <c r="A142" s="8" t="s">
        <v>124</v>
      </c>
    </row>
    <row r="144" spans="1:3">
      <c r="B144" s="57" t="s">
        <v>125</v>
      </c>
    </row>
    <row r="146" spans="1:1">
      <c r="A146" s="57" t="s">
        <v>126</v>
      </c>
    </row>
    <row r="151" spans="1:1">
      <c r="A151" s="8"/>
    </row>
  </sheetData>
  <dataConsolidate/>
  <mergeCells count="8">
    <mergeCell ref="A1:B1"/>
    <mergeCell ref="A5:B6"/>
    <mergeCell ref="A139:A141"/>
    <mergeCell ref="A7:B7"/>
    <mergeCell ref="A9:B9"/>
    <mergeCell ref="A2:B4"/>
    <mergeCell ref="A11:B11"/>
    <mergeCell ref="A18:B18"/>
  </mergeCells>
  <pageMargins left="0.25" right="0.25" top="0.75" bottom="0.75" header="0.3" footer="0.3"/>
  <pageSetup paperSize="9" scale="66" fitToHeight="0" orientation="portrait" horizontalDpi="300" verticalDpi="300" r:id="rId1"/>
  <rowBreaks count="1" manualBreakCount="1">
    <brk id="69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cp:keywords/>
  <dc:description/>
  <cp:lastModifiedBy/>
  <cp:revision>1</cp:revision>
  <dcterms:created xsi:type="dcterms:W3CDTF">2021-09-23T15:15:02Z</dcterms:created>
  <dcterms:modified xsi:type="dcterms:W3CDTF">2025-06-04T21:29:14Z</dcterms:modified>
  <cp:category/>
  <cp:contentStatus/>
</cp:coreProperties>
</file>